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<sst xmlns="http://schemas.openxmlformats.org/spreadsheetml/2006/main" count="1269" uniqueCount="391">
  <si>
    <t>Názov stavby</t>
  </si>
  <si>
    <t>Revitalizácia Mestského parku - Strážske</t>
  </si>
  <si>
    <t>JKSO</t>
  </si>
  <si>
    <t xml:space="preserve"> </t>
  </si>
  <si>
    <t>Kód stavby</t>
  </si>
  <si>
    <t>LTK14001</t>
  </si>
  <si>
    <t>Názov objektu</t>
  </si>
  <si>
    <t>SO 02 - Detské ihrisko</t>
  </si>
  <si>
    <t>EČO</t>
  </si>
  <si>
    <t>Kód objektu</t>
  </si>
  <si>
    <t>2</t>
  </si>
  <si>
    <t>Názov časti</t>
  </si>
  <si>
    <t>Miesto</t>
  </si>
  <si>
    <t>Strážske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</si>
  <si>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</si>
  <si>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</si>
  <si>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</si>
  <si>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</si>
  <si>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</si>
  <si>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</si>
  <si>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</si>
  <si>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</si>
  <si>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</si>
  <si>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</si>
  <si>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</si>
  <si>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</si>
  <si>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</si>
  <si>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</si>
  <si>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</si>
  <si>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</si>
  <si>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</si>
  <si>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</si>
  <si>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</si>
  <si>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</si>
  <si>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</si>
  <si>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</si>
  <si>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</si>
  <si>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</si>
  <si>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</si>
  <si>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</si>
  <si>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</si>
  <si>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</si>
  <si>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</si>
  <si>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</si>
  <si>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</si>
  <si>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</si>
  <si>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</si>
  <si>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</si>
  <si>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</si>
  <si>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</si>
  <si>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</si>
  <si>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</si>
  <si>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</si>
  <si>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</si>
  <si>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</si>
  <si>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</si>
  <si>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</si>
  <si>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</si>
  <si>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</si>
  <si>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</si>
  <si>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</si>
  <si>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</si>
  <si>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</si>
  <si>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</si>
  <si>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</si>
  <si>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</si>
  <si>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</si>
  <si>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</si>
  <si>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</si>
  <si>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</si>
  <si>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</si>
  <si>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</si>
  <si>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</si>
  <si>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</si>
  <si>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</si>
  <si>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</si>
  <si>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</si>
  <si>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</si>
  <si>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</si>
  <si>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</si>
  <si>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</si>
  <si>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</si>
  <si>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</si>
  <si>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</si>
  <si>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</si>
  <si>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</si>
  <si>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</si>
  <si>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</si>
  <si>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</si>
  <si>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</si>
  <si>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</si>
  <si>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</si>
  <si>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</si>
  <si>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</si>
  <si>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</si>
  <si>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</si>
  <si>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</si>
  <si>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</si>
  <si>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</si>
  <si>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</si>
  <si>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</si>
  <si>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0</t>
  </si>
  <si>
    <t>X1</t>
  </si>
  <si>
    <t>Domček so šmýkalkou</t>
  </si>
  <si>
    <t>1</t>
  </si>
  <si>
    <t>K</t>
  </si>
  <si>
    <t>001</t>
  </si>
  <si>
    <t>122201101</t>
  </si>
  <si>
    <t>Odkopávka a prekopávka nezapažená v hornine 3,do 100 m3</t>
  </si>
  <si>
    <t>m3</t>
  </si>
  <si>
    <t>121101111</t>
  </si>
  <si>
    <t>Odstránenie ornice s vodor. premiestn. na hromady, so zložením na vzdialenosť do 100 m a do 100m3</t>
  </si>
  <si>
    <t>3</t>
  </si>
  <si>
    <t>162701105</t>
  </si>
  <si>
    <t>Vodorovné premiestnenie výkopku tr.1-4 do 10000 m</t>
  </si>
  <si>
    <t>4</t>
  </si>
  <si>
    <t>171201201</t>
  </si>
  <si>
    <t>Uloženie sypaniny na skládky do 100 m3</t>
  </si>
  <si>
    <t>5</t>
  </si>
  <si>
    <t>171201291</t>
  </si>
  <si>
    <t>Poplatok za skládku - ostatné</t>
  </si>
  <si>
    <t>6</t>
  </si>
  <si>
    <t>122201109</t>
  </si>
  <si>
    <t>Príplatok k cenám za lepivosť horniny</t>
  </si>
  <si>
    <t>7</t>
  </si>
  <si>
    <t>132201101</t>
  </si>
  <si>
    <t>Výkop ryhy do šírky 600 mm v horn.3 do 100 m3</t>
  </si>
  <si>
    <t>8</t>
  </si>
  <si>
    <t>132201109</t>
  </si>
  <si>
    <t>Príplatok k cene za lepivosť horniny 3</t>
  </si>
  <si>
    <t>9</t>
  </si>
  <si>
    <t>131201201</t>
  </si>
  <si>
    <t>Výkop zapaženej jamy v hornine 3,do 100 m3 - pätky</t>
  </si>
  <si>
    <t>10</t>
  </si>
  <si>
    <t>131201209</t>
  </si>
  <si>
    <t>Príplatok za lepivosť horniny 3</t>
  </si>
  <si>
    <t>11</t>
  </si>
  <si>
    <t>221</t>
  </si>
  <si>
    <t>916561111</t>
  </si>
  <si>
    <t>D + M drevená obruba pre oddelenie plôch</t>
  </si>
  <si>
    <t>m</t>
  </si>
  <si>
    <t>12</t>
  </si>
  <si>
    <t>M</t>
  </si>
  <si>
    <t>MAT</t>
  </si>
  <si>
    <t>5921745300</t>
  </si>
  <si>
    <t>Záhonová obruba drevená polguľatá v=25cm - reťazová</t>
  </si>
  <si>
    <t>ks</t>
  </si>
  <si>
    <t>13</t>
  </si>
  <si>
    <t>011</t>
  </si>
  <si>
    <t>272313521</t>
  </si>
  <si>
    <t xml:space="preserve">Betón základových konštrukcií prostý tr.C 12/15 </t>
  </si>
  <si>
    <t>14</t>
  </si>
  <si>
    <t>272313529</t>
  </si>
  <si>
    <t>D+M kotvy do betónu pre osadnenie drev.konštrukcií</t>
  </si>
  <si>
    <t>15</t>
  </si>
  <si>
    <t>312</t>
  </si>
  <si>
    <t>451571224</t>
  </si>
  <si>
    <t>Podklad zo štrkopiesku, hr.  200 až 300 mm so zhutnením</t>
  </si>
  <si>
    <t>m2</t>
  </si>
  <si>
    <t>16</t>
  </si>
  <si>
    <t>451571x24</t>
  </si>
  <si>
    <t>Podklad z piesku pod gumovú dlažbu, hr.  200 až 300 mm so zhutnením</t>
  </si>
  <si>
    <t>17</t>
  </si>
  <si>
    <t>596911111</t>
  </si>
  <si>
    <t>Zhotovenie povrchu z riečného vymývaného štrku frakcie 4-8 hr. 20 cm</t>
  </si>
  <si>
    <t>18</t>
  </si>
  <si>
    <t>231</t>
  </si>
  <si>
    <t>936124177</t>
  </si>
  <si>
    <t>Montáž - Domček so šmýkkalkou a sieťovým nástupom</t>
  </si>
  <si>
    <t>kpl</t>
  </si>
  <si>
    <t>19</t>
  </si>
  <si>
    <t>PC00001</t>
  </si>
  <si>
    <t>Dodávka - domček so šmýkalkou a sieľovým nástupom</t>
  </si>
  <si>
    <t>X2</t>
  </si>
  <si>
    <t>Lanová veža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</si>
  <si>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</si>
  <si>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</si>
  <si>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</si>
  <si>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</si>
  <si>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</si>
  <si>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</si>
  <si>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</si>
  <si>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</si>
  <si>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</si>
  <si>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</si>
  <si>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</si>
  <si>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</si>
  <si>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</si>
  <si>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</si>
  <si>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272313530</t>
  </si>
  <si>
    <t xml:space="preserve">D+M kotvy do betónu </t>
  </si>
  <si>
    <t>34</t>
  </si>
  <si>
    <t>35</t>
  </si>
  <si>
    <t>36</t>
  </si>
  <si>
    <t>5969111x1</t>
  </si>
  <si>
    <t>Zhotovenie povrchu z drevoštiepky hr. 4 cm</t>
  </si>
  <si>
    <t>37</t>
  </si>
  <si>
    <t>2725572028</t>
  </si>
  <si>
    <t>Drevna štiepka okrasná hr. 4 cm</t>
  </si>
  <si>
    <t>38</t>
  </si>
  <si>
    <t>936124178</t>
  </si>
  <si>
    <t>Montáž - Veža z lanovej siete</t>
  </si>
  <si>
    <t>39</t>
  </si>
  <si>
    <t>PC00002</t>
  </si>
  <si>
    <t>Dodávka - Veža z lanovej siete</t>
  </si>
  <si>
    <t>X3</t>
  </si>
  <si>
    <t>Hojdalka dvojitá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</si>
  <si>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</si>
  <si>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</si>
  <si>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</si>
  <si>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</si>
  <si>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</si>
  <si>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</si>
  <si>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</si>
  <si>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</si>
  <si>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</si>
  <si>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</si>
  <si>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</si>
  <si>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</si>
  <si>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</si>
  <si>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</si>
  <si>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</si>
  <si>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</si>
  <si>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</si>
  <si>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</si>
  <si>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</si>
  <si>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936124179</t>
  </si>
  <si>
    <t>Montáž - Hojdačka 2-sedadlová reťazová</t>
  </si>
  <si>
    <t>59</t>
  </si>
  <si>
    <t>PC00003</t>
  </si>
  <si>
    <t>Dodávka - Hojdačka 2-sedadlová reťazová</t>
  </si>
  <si>
    <t>X4</t>
  </si>
  <si>
    <t xml:space="preserve">Kolotoč 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</si>
  <si>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</si>
  <si>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</si>
  <si>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</si>
  <si>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</si>
  <si>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</si>
  <si>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</si>
  <si>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</si>
  <si>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</si>
  <si>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</si>
  <si>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</si>
  <si>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</si>
  <si>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</si>
  <si>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</si>
  <si>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</si>
  <si>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</si>
  <si>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</si>
  <si>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</si>
  <si>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</si>
  <si>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936124181</t>
  </si>
  <si>
    <t>Montáž - Kolotoč</t>
  </si>
  <si>
    <t>78</t>
  </si>
  <si>
    <t>PC00004</t>
  </si>
  <si>
    <t>Dodávka - Kolotoč</t>
  </si>
  <si>
    <t>X5</t>
  </si>
  <si>
    <t>Lezecká stena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</si>
  <si>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</si>
  <si>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</si>
  <si>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</si>
  <si>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</si>
  <si>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</si>
  <si>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</si>
  <si>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</si>
  <si>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</si>
  <si>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</si>
  <si>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</si>
  <si>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</si>
  <si>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</si>
  <si>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</si>
  <si>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</si>
  <si>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</si>
  <si>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</si>
  <si>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</si>
  <si>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</si>
  <si>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</si>
  <si>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936124182</t>
  </si>
  <si>
    <t>Montáž - Lezecká stena Y</t>
  </si>
  <si>
    <t>98</t>
  </si>
  <si>
    <t>PC00005</t>
  </si>
  <si>
    <t>Dodávka - Lezecká stena Y</t>
  </si>
  <si>
    <t>X6</t>
  </si>
  <si>
    <t>Prevažovačka dvojitá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</si>
  <si>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</si>
  <si>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</si>
  <si>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</si>
  <si>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</si>
  <si>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</si>
  <si>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</si>
  <si>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</si>
  <si>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</si>
  <si>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</si>
  <si>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</si>
  <si>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</si>
  <si>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</si>
  <si>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</si>
  <si>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</si>
  <si>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</si>
  <si>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</si>
  <si>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</si>
  <si>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</si>
  <si>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936124183</t>
  </si>
  <si>
    <t>Montáž - Prevažovačka</t>
  </si>
  <si>
    <t>117</t>
  </si>
  <si>
    <t>PC00006</t>
  </si>
  <si>
    <t>Dodávka - Prevažovačka</t>
  </si>
  <si>
    <t>X7</t>
  </si>
  <si>
    <t>Pieskovisko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</si>
  <si>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</si>
  <si>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</si>
  <si>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</si>
  <si>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</si>
  <si>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</si>
  <si>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</si>
  <si>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</si>
  <si>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</si>
  <si>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</si>
  <si>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</si>
  <si>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</si>
  <si>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</si>
  <si>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</si>
  <si>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936004112</t>
  </si>
  <si>
    <t>Zhotovenie detského pieskoviska D+M 2x2x0,3m - recyklovaný plast</t>
  </si>
  <si>
    <t>131</t>
  </si>
  <si>
    <t>936004121</t>
  </si>
  <si>
    <t>Zhotovenie detského pieskoviska, podkladu a vrstvy piesku hr. od 200 do 250 mm</t>
  </si>
  <si>
    <t>132</t>
  </si>
  <si>
    <t>133</t>
  </si>
  <si>
    <t>X8</t>
  </si>
  <si>
    <t>Lavičky, koše, nízka zeleň</t>
  </si>
  <si>
    <t>134</t>
  </si>
  <si>
    <t>135</t>
  </si>
  <si>
    <t>136</t>
  </si>
  <si>
    <t>137</t>
  </si>
  <si>
    <t>138</t>
  </si>
  <si>
    <t>139</t>
  </si>
  <si>
    <t>140</t>
  </si>
  <si>
    <t>936124184</t>
  </si>
  <si>
    <t>Montáž - Lavička</t>
  </si>
  <si>
    <t>141</t>
  </si>
  <si>
    <t>936124185</t>
  </si>
  <si>
    <t>Montáž - Odpadkový kôš</t>
  </si>
  <si>
    <t>142</t>
  </si>
  <si>
    <t>PC00007</t>
  </si>
  <si>
    <t>Dodávka - Lavička</t>
  </si>
  <si>
    <t>143</t>
  </si>
  <si>
    <t>PC00008</t>
  </si>
  <si>
    <t>Dodávka - Odpadkový kôš</t>
  </si>
  <si>
    <t>144</t>
  </si>
  <si>
    <t>232</t>
  </si>
  <si>
    <t>183103312</t>
  </si>
  <si>
    <t>Kopanie jamky pre výsadbu sadeníc s priem. 0,50m, hľbky 0,60m nezaburinená zemina tr.2</t>
  </si>
  <si>
    <t>145</t>
  </si>
  <si>
    <t>184301111</t>
  </si>
  <si>
    <t>Výsadba sadenice lesnej dreviny bez vykopania jamky pri výške sadenice do 0,25 m v zemine tr.1,2,3</t>
  </si>
  <si>
    <t>146</t>
  </si>
  <si>
    <t>0266044400</t>
  </si>
  <si>
    <t>Sadenice nízkej zelene</t>
  </si>
  <si>
    <t>OST</t>
  </si>
  <si>
    <t>147</t>
  </si>
  <si>
    <t>181301101</t>
  </si>
  <si>
    <t>Rozprestretie ornice na rovine alebo na svahu do sklonu 1:5,plocha do 500 m2,hr.do 100 mm</t>
  </si>
  <si>
    <t>148</t>
  </si>
  <si>
    <t>180401211</t>
  </si>
  <si>
    <t>Doplnenie trávnika lúčneho výsevom v rovine alebo na svahu do 1:5</t>
  </si>
  <si>
    <t>149</t>
  </si>
  <si>
    <t>0057211200</t>
  </si>
  <si>
    <t>Travové semeno - parková zmes</t>
  </si>
  <si>
    <t>kg</t>
  </si>
  <si>
    <t>150</t>
  </si>
  <si>
    <t>180404111</t>
  </si>
  <si>
    <t>Založenie trávnika výsevom na vrstve ornice</t>
  </si>
  <si>
    <t>151</t>
  </si>
  <si>
    <t>998231111</t>
  </si>
  <si>
    <t xml:space="preserve">Presun hmôt </t>
  </si>
  <si>
    <t>t</t>
  </si>
  <si>
    <t>152</t>
  </si>
  <si>
    <t>OST001</t>
  </si>
  <si>
    <t>Dopravné náklady</t>
  </si>
  <si>
    <t>km</t>
  </si>
  <si>
    <t>Ing. Arch. Gryglak</t>
  </si>
  <si>
    <t>VÝKAZ VÝMER</t>
  </si>
  <si>
    <t>REKAPITULÁCIA</t>
  </si>
  <si>
    <t>KRYCÍ LIST</t>
  </si>
  <si>
    <t xml:space="preserve">Dátum:   </t>
  </si>
  <si>
    <t>Dodávka + pokládka gumovej dlažby, hrúbka podľa kritickej výšky pádu prvku</t>
  </si>
  <si>
    <t>nie je potrebné oceniť</t>
  </si>
  <si>
    <t>je potrebné oceniť - doplnené</t>
  </si>
  <si>
    <t>nie je ôpotrebné oceniť</t>
  </si>
  <si>
    <t>nie jepotrebné oceniť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</si>
</sst>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###;\-####"/>
    <numFmt numFmtId="183" formatCode="#,##0.000;\-#,##0.000"/>
    <numFmt numFmtId="184" formatCode="#,##0.00000;\-#,##0.00000"/>
    <numFmt numFmtId="185" formatCode="#,##0.0;\-#,##0.0"/>
  </numFmts>
  <fonts count="5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82" fontId="3" fillId="0" borderId="15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8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2" fontId="2" fillId="0" borderId="41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39" fontId="7" fillId="0" borderId="2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182" fontId="2" fillId="0" borderId="44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39" fontId="7" fillId="0" borderId="45" xfId="0" applyNumberFormat="1" applyFont="1" applyBorder="1" applyAlignment="1" applyProtection="1">
      <alignment horizontal="right" vertical="center"/>
      <protection/>
    </xf>
    <xf numFmtId="39" fontId="7" fillId="0" borderId="31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37" fontId="3" fillId="0" borderId="24" xfId="0" applyNumberFormat="1" applyFont="1" applyBorder="1" applyAlignment="1" applyProtection="1">
      <alignment horizontal="right" vertical="center"/>
      <protection/>
    </xf>
    <xf numFmtId="39" fontId="3" fillId="0" borderId="25" xfId="0" applyNumberFormat="1" applyFont="1" applyBorder="1" applyAlignment="1" applyProtection="1">
      <alignment horizontal="right" vertical="center"/>
      <protection/>
    </xf>
    <xf numFmtId="39" fontId="7" fillId="0" borderId="2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39" fontId="10" fillId="0" borderId="51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37" fontId="0" fillId="0" borderId="55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54" xfId="0" applyNumberFormat="1" applyFont="1" applyBorder="1" applyAlignment="1" applyProtection="1">
      <alignment horizontal="right" vertical="center"/>
      <protection/>
    </xf>
    <xf numFmtId="39" fontId="0" fillId="0" borderId="24" xfId="0" applyNumberFormat="1" applyFont="1" applyBorder="1" applyAlignment="1" applyProtection="1">
      <alignment horizontal="right" vertical="center"/>
      <protection/>
    </xf>
    <xf numFmtId="37" fontId="0" fillId="0" borderId="25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7" fillId="0" borderId="28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82" fontId="3" fillId="0" borderId="44" xfId="0" applyNumberFormat="1" applyFont="1" applyFill="1" applyBorder="1" applyAlignment="1" applyProtection="1">
      <alignment horizontal="center" vertical="center"/>
      <protection/>
    </xf>
    <xf numFmtId="182" fontId="3" fillId="0" borderId="59" xfId="0" applyNumberFormat="1" applyFont="1" applyFill="1" applyBorder="1" applyAlignment="1" applyProtection="1">
      <alignment horizontal="center" vertical="center"/>
      <protection/>
    </xf>
    <xf numFmtId="182" fontId="3" fillId="0" borderId="60" xfId="0" applyNumberFormat="1" applyFont="1" applyFill="1" applyBorder="1" applyAlignment="1" applyProtection="1">
      <alignment horizontal="center" vertical="center"/>
      <protection/>
    </xf>
    <xf numFmtId="182" fontId="3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39" fontId="9" fillId="0" borderId="0" xfId="0" applyNumberFormat="1" applyFont="1" applyFill="1" applyAlignment="1" applyProtection="1">
      <alignment horizontal="right" vertical="center"/>
      <protection/>
    </xf>
    <xf numFmtId="183" fontId="9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9" fontId="12" fillId="0" borderId="0" xfId="0" applyNumberFormat="1" applyFont="1" applyFill="1" applyAlignment="1" applyProtection="1">
      <alignment horizontal="right" vertical="center"/>
      <protection/>
    </xf>
    <xf numFmtId="183" fontId="1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182" fontId="2" fillId="0" borderId="38" xfId="0" applyNumberFormat="1" applyFont="1" applyFill="1" applyBorder="1" applyAlignment="1" applyProtection="1">
      <alignment horizontal="center" vertical="center"/>
      <protection/>
    </xf>
    <xf numFmtId="182" fontId="2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39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39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9" fontId="2" fillId="0" borderId="0" xfId="0" applyNumberFormat="1" applyFont="1" applyFill="1" applyAlignment="1" applyProtection="1">
      <alignment horizontal="right" vertical="center"/>
      <protection/>
    </xf>
    <xf numFmtId="39" fontId="50" fillId="0" borderId="0" xfId="0" applyNumberFormat="1" applyFont="1" applyFill="1" applyAlignment="1" applyProtection="1">
      <alignment horizontal="right" vertical="center"/>
      <protection/>
    </xf>
    <xf numFmtId="183" fontId="50" fillId="0" borderId="0" xfId="0" applyNumberFormat="1" applyFont="1" applyFill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4" fontId="50" fillId="0" borderId="0" xfId="0" applyNumberFormat="1" applyFont="1" applyFill="1" applyAlignment="1" applyProtection="1">
      <alignment horizontal="right" vertical="center"/>
      <protection/>
    </xf>
    <xf numFmtId="185" fontId="50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40">
      <selection activeCell="O31" sqref="O31"/>
    </sheetView>
  </sheetViews>
  <sheetFormatPr defaultColWidth="9.140625" defaultRowHeight="12.75" customHeight="1"/>
  <cols>
    <col min="1" max="1" width="2.421875" style="92" customWidth="1"/>
    <col min="2" max="2" width="1.8515625" style="92" customWidth="1"/>
    <col min="3" max="3" width="2.8515625" style="92" customWidth="1"/>
    <col min="4" max="4" width="6.7109375" style="92" customWidth="1"/>
    <col min="5" max="5" width="13.57421875" style="92" customWidth="1"/>
    <col min="6" max="6" width="0.5625" style="92" customWidth="1"/>
    <col min="7" max="7" width="2.57421875" style="92" customWidth="1"/>
    <col min="8" max="8" width="2.7109375" style="92" customWidth="1"/>
    <col min="9" max="9" width="10.421875" style="92" customWidth="1"/>
    <col min="10" max="10" width="13.421875" style="92" customWidth="1"/>
    <col min="11" max="11" width="0.71875" style="92" customWidth="1"/>
    <col min="12" max="12" width="2.421875" style="92" customWidth="1"/>
    <col min="13" max="13" width="2.8515625" style="92" customWidth="1"/>
    <col min="14" max="14" width="2.00390625" style="92" customWidth="1"/>
    <col min="15" max="15" width="12.421875" style="92" customWidth="1"/>
    <col min="16" max="16" width="3.00390625" style="92" customWidth="1"/>
    <col min="17" max="17" width="2.00390625" style="92" customWidth="1"/>
    <col min="18" max="18" width="13.57421875" style="92" customWidth="1"/>
    <col min="19" max="19" width="0.5625" style="92" customWidth="1"/>
    <col min="20" max="16384" width="9.140625" style="92" customWidth="1"/>
  </cols>
  <sheetData>
    <row r="1" spans="1:19" ht="12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19" s="98" customFormat="1" ht="23.25" customHeight="1">
      <c r="A2" s="93"/>
      <c r="B2" s="94"/>
      <c r="C2" s="94"/>
      <c r="D2" s="94"/>
      <c r="E2" s="94"/>
      <c r="F2" s="94"/>
      <c r="G2" s="95" t="s">
        <v>384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s="98" customFormat="1" ht="12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</row>
    <row r="4" spans="1:19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7.25" customHeight="1">
      <c r="A5" s="4"/>
      <c r="B5" s="5" t="s">
        <v>0</v>
      </c>
      <c r="C5" s="5"/>
      <c r="D5" s="5"/>
      <c r="E5" s="6" t="s">
        <v>1</v>
      </c>
      <c r="F5" s="7"/>
      <c r="G5" s="7"/>
      <c r="H5" s="7"/>
      <c r="I5" s="7"/>
      <c r="J5" s="8"/>
      <c r="K5" s="5"/>
      <c r="L5" s="5"/>
      <c r="M5" s="5"/>
      <c r="N5" s="5"/>
      <c r="O5" s="5" t="s">
        <v>2</v>
      </c>
      <c r="P5" s="6" t="s">
        <v>3</v>
      </c>
      <c r="Q5" s="9"/>
      <c r="R5" s="8"/>
      <c r="S5" s="10"/>
    </row>
    <row r="6" spans="1:19" ht="17.25" customHeight="1" hidden="1">
      <c r="A6" s="4"/>
      <c r="B6" s="5" t="s">
        <v>4</v>
      </c>
      <c r="C6" s="5"/>
      <c r="D6" s="5"/>
      <c r="E6" s="11" t="s">
        <v>5</v>
      </c>
      <c r="F6" s="5"/>
      <c r="G6" s="5"/>
      <c r="H6" s="5"/>
      <c r="I6" s="5"/>
      <c r="J6" s="12"/>
      <c r="K6" s="5"/>
      <c r="L6" s="5"/>
      <c r="M6" s="5"/>
      <c r="N6" s="5"/>
      <c r="O6" s="5"/>
      <c r="P6" s="13"/>
      <c r="Q6" s="14"/>
      <c r="R6" s="12"/>
      <c r="S6" s="10"/>
    </row>
    <row r="7" spans="1:19" ht="15.75" customHeight="1">
      <c r="A7" s="4"/>
      <c r="B7" s="5" t="s">
        <v>6</v>
      </c>
      <c r="C7" s="5"/>
      <c r="D7" s="5"/>
      <c r="E7" s="11" t="s">
        <v>7</v>
      </c>
      <c r="F7" s="5"/>
      <c r="G7" s="5"/>
      <c r="H7" s="5"/>
      <c r="I7" s="5"/>
      <c r="J7" s="12"/>
      <c r="K7" s="5"/>
      <c r="L7" s="5"/>
      <c r="M7" s="5"/>
      <c r="N7" s="5"/>
      <c r="O7" s="5" t="s">
        <v>8</v>
      </c>
      <c r="P7" s="11"/>
      <c r="Q7" s="14"/>
      <c r="R7" s="12"/>
      <c r="S7" s="10"/>
    </row>
    <row r="8" spans="1:19" ht="17.25" customHeight="1" hidden="1">
      <c r="A8" s="4"/>
      <c r="B8" s="5" t="s">
        <v>9</v>
      </c>
      <c r="C8" s="5"/>
      <c r="D8" s="5"/>
      <c r="E8" s="11" t="s">
        <v>10</v>
      </c>
      <c r="F8" s="5"/>
      <c r="G8" s="5"/>
      <c r="H8" s="5"/>
      <c r="I8" s="5"/>
      <c r="J8" s="12"/>
      <c r="K8" s="5"/>
      <c r="L8" s="5"/>
      <c r="M8" s="5"/>
      <c r="N8" s="5"/>
      <c r="O8" s="5"/>
      <c r="P8" s="13"/>
      <c r="Q8" s="14"/>
      <c r="R8" s="12"/>
      <c r="S8" s="10"/>
    </row>
    <row r="9" spans="1:19" ht="15.75" customHeight="1">
      <c r="A9" s="4"/>
      <c r="B9" s="5" t="s">
        <v>11</v>
      </c>
      <c r="C9" s="5"/>
      <c r="D9" s="5"/>
      <c r="E9" s="15" t="s">
        <v>3</v>
      </c>
      <c r="F9" s="16"/>
      <c r="G9" s="16"/>
      <c r="H9" s="16"/>
      <c r="I9" s="16"/>
      <c r="J9" s="17"/>
      <c r="K9" s="5"/>
      <c r="L9" s="5"/>
      <c r="M9" s="5"/>
      <c r="N9" s="5"/>
      <c r="O9" s="5" t="s">
        <v>12</v>
      </c>
      <c r="P9" s="18" t="s">
        <v>13</v>
      </c>
      <c r="Q9" s="19"/>
      <c r="R9" s="17"/>
      <c r="S9" s="10"/>
    </row>
    <row r="10" spans="1:19" ht="17.25" customHeight="1" hidden="1">
      <c r="A10" s="4"/>
      <c r="B10" s="5" t="s">
        <v>14</v>
      </c>
      <c r="C10" s="5"/>
      <c r="D10" s="5"/>
      <c r="E10" s="20" t="s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14"/>
      <c r="R10" s="5"/>
      <c r="S10" s="10"/>
    </row>
    <row r="11" spans="1:19" ht="17.25" customHeight="1" hidden="1">
      <c r="A11" s="4"/>
      <c r="B11" s="5" t="s">
        <v>15</v>
      </c>
      <c r="C11" s="5"/>
      <c r="D11" s="5"/>
      <c r="E11" s="20" t="s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4"/>
      <c r="Q11" s="14"/>
      <c r="R11" s="5"/>
      <c r="S11" s="10"/>
    </row>
    <row r="12" spans="1:19" ht="17.25" customHeight="1" hidden="1">
      <c r="A12" s="4"/>
      <c r="B12" s="5" t="s">
        <v>16</v>
      </c>
      <c r="C12" s="5"/>
      <c r="D12" s="5"/>
      <c r="E12" s="20" t="s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4"/>
      <c r="Q12" s="14"/>
      <c r="R12" s="5"/>
      <c r="S12" s="10"/>
    </row>
    <row r="13" spans="1:19" ht="17.25" customHeight="1" hidden="1">
      <c r="A13" s="4"/>
      <c r="B13" s="5"/>
      <c r="C13" s="5"/>
      <c r="D13" s="5"/>
      <c r="E13" s="20" t="s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/>
      <c r="Q13" s="14"/>
      <c r="R13" s="5"/>
      <c r="S13" s="10"/>
    </row>
    <row r="14" spans="1:19" ht="17.25" customHeight="1" hidden="1">
      <c r="A14" s="4"/>
      <c r="B14" s="5"/>
      <c r="C14" s="5"/>
      <c r="D14" s="5"/>
      <c r="E14" s="20" t="s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4"/>
      <c r="Q14" s="14"/>
      <c r="R14" s="5"/>
      <c r="S14" s="10"/>
    </row>
    <row r="15" spans="1:19" ht="17.25" customHeight="1" hidden="1">
      <c r="A15" s="4"/>
      <c r="B15" s="5"/>
      <c r="C15" s="5"/>
      <c r="D15" s="5"/>
      <c r="E15" s="20" t="s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14"/>
      <c r="R15" s="5"/>
      <c r="S15" s="10"/>
    </row>
    <row r="16" spans="1:19" ht="17.25" customHeight="1" hidden="1">
      <c r="A16" s="4"/>
      <c r="B16" s="5"/>
      <c r="C16" s="5"/>
      <c r="D16" s="5"/>
      <c r="E16" s="20" t="s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/>
      <c r="Q16" s="14"/>
      <c r="R16" s="5"/>
      <c r="S16" s="10"/>
    </row>
    <row r="17" spans="1:19" ht="17.25" customHeight="1" hidden="1">
      <c r="A17" s="4"/>
      <c r="B17" s="5"/>
      <c r="C17" s="5"/>
      <c r="D17" s="5"/>
      <c r="E17" s="20" t="s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14"/>
      <c r="Q17" s="14"/>
      <c r="R17" s="5"/>
      <c r="S17" s="10"/>
    </row>
    <row r="18" spans="1:19" ht="17.25" customHeight="1" hidden="1">
      <c r="A18" s="4"/>
      <c r="B18" s="5"/>
      <c r="C18" s="5"/>
      <c r="D18" s="5"/>
      <c r="E18" s="20" t="s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14"/>
      <c r="Q18" s="14"/>
      <c r="R18" s="5"/>
      <c r="S18" s="10"/>
    </row>
    <row r="19" spans="1:19" ht="17.25" customHeight="1" hidden="1">
      <c r="A19" s="4"/>
      <c r="B19" s="5"/>
      <c r="C19" s="5"/>
      <c r="D19" s="5"/>
      <c r="E19" s="20" t="s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14"/>
      <c r="Q19" s="14"/>
      <c r="R19" s="5"/>
      <c r="S19" s="10"/>
    </row>
    <row r="20" spans="1:19" ht="17.25" customHeight="1" hidden="1">
      <c r="A20" s="4"/>
      <c r="B20" s="5"/>
      <c r="C20" s="5"/>
      <c r="D20" s="5"/>
      <c r="E20" s="20" t="s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14"/>
      <c r="Q20" s="14"/>
      <c r="R20" s="5"/>
      <c r="S20" s="10"/>
    </row>
    <row r="21" spans="1:19" ht="17.25" customHeight="1" hidden="1">
      <c r="A21" s="4"/>
      <c r="B21" s="5"/>
      <c r="C21" s="5"/>
      <c r="D21" s="5"/>
      <c r="E21" s="20" t="s">
        <v>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14"/>
      <c r="Q21" s="14"/>
      <c r="R21" s="5"/>
      <c r="S21" s="10"/>
    </row>
    <row r="22" spans="1:19" ht="17.25" customHeight="1" hidden="1">
      <c r="A22" s="4"/>
      <c r="B22" s="5"/>
      <c r="C22" s="5"/>
      <c r="D22" s="5"/>
      <c r="E22" s="20" t="s">
        <v>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14"/>
      <c r="Q22" s="14"/>
      <c r="R22" s="5"/>
      <c r="S22" s="10"/>
    </row>
    <row r="23" spans="1:19" ht="17.25" customHeight="1" hidden="1">
      <c r="A23" s="4"/>
      <c r="B23" s="5"/>
      <c r="C23" s="5"/>
      <c r="D23" s="5"/>
      <c r="E23" s="20" t="s">
        <v>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14"/>
      <c r="Q23" s="14"/>
      <c r="R23" s="5"/>
      <c r="S23" s="10"/>
    </row>
    <row r="24" spans="1:19" ht="17.25" customHeight="1" hidden="1">
      <c r="A24" s="4"/>
      <c r="B24" s="5"/>
      <c r="C24" s="5"/>
      <c r="D24" s="5"/>
      <c r="E24" s="20" t="s">
        <v>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4"/>
      <c r="Q24" s="14"/>
      <c r="R24" s="5"/>
      <c r="S24" s="10"/>
    </row>
    <row r="25" spans="1:19" ht="17.2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 t="s">
        <v>17</v>
      </c>
      <c r="P25" s="5" t="s">
        <v>18</v>
      </c>
      <c r="Q25" s="5"/>
      <c r="R25" s="5"/>
      <c r="S25" s="10"/>
    </row>
    <row r="26" spans="1:19" ht="17.25" customHeight="1">
      <c r="A26" s="4"/>
      <c r="B26" s="5" t="s">
        <v>19</v>
      </c>
      <c r="C26" s="5"/>
      <c r="D26" s="5"/>
      <c r="E26" s="6" t="s">
        <v>3</v>
      </c>
      <c r="F26" s="7"/>
      <c r="G26" s="7"/>
      <c r="H26" s="7"/>
      <c r="I26" s="7"/>
      <c r="J26" s="8"/>
      <c r="K26" s="5"/>
      <c r="L26" s="5"/>
      <c r="M26" s="5"/>
      <c r="N26" s="5"/>
      <c r="O26" s="21"/>
      <c r="P26" s="22"/>
      <c r="Q26" s="23"/>
      <c r="R26" s="24"/>
      <c r="S26" s="10"/>
    </row>
    <row r="27" spans="1:19" ht="17.25" customHeight="1">
      <c r="A27" s="4"/>
      <c r="B27" s="5" t="s">
        <v>20</v>
      </c>
      <c r="C27" s="5"/>
      <c r="D27" s="5"/>
      <c r="E27" s="11"/>
      <c r="F27" s="5"/>
      <c r="G27" s="5"/>
      <c r="H27" s="5"/>
      <c r="I27" s="5"/>
      <c r="J27" s="12"/>
      <c r="K27" s="5"/>
      <c r="L27" s="5"/>
      <c r="M27" s="5"/>
      <c r="N27" s="5"/>
      <c r="O27" s="21"/>
      <c r="P27" s="22"/>
      <c r="Q27" s="23"/>
      <c r="R27" s="24"/>
      <c r="S27" s="10"/>
    </row>
    <row r="28" spans="1:19" ht="17.25" customHeight="1">
      <c r="A28" s="4"/>
      <c r="B28" s="5" t="s">
        <v>21</v>
      </c>
      <c r="C28" s="5"/>
      <c r="D28" s="5"/>
      <c r="E28" s="11" t="s">
        <v>3</v>
      </c>
      <c r="F28" s="5"/>
      <c r="G28" s="5"/>
      <c r="H28" s="5"/>
      <c r="I28" s="5"/>
      <c r="J28" s="12"/>
      <c r="K28" s="5"/>
      <c r="L28" s="5"/>
      <c r="M28" s="5"/>
      <c r="N28" s="5"/>
      <c r="O28" s="21"/>
      <c r="P28" s="22"/>
      <c r="Q28" s="23"/>
      <c r="R28" s="24"/>
      <c r="S28" s="10"/>
    </row>
    <row r="29" spans="1:19" ht="17.25" customHeight="1">
      <c r="A29" s="4"/>
      <c r="B29" s="5"/>
      <c r="C29" s="5"/>
      <c r="D29" s="5"/>
      <c r="E29" s="18"/>
      <c r="F29" s="16"/>
      <c r="G29" s="16"/>
      <c r="H29" s="16"/>
      <c r="I29" s="16"/>
      <c r="J29" s="17"/>
      <c r="K29" s="5"/>
      <c r="L29" s="5"/>
      <c r="M29" s="5"/>
      <c r="N29" s="5"/>
      <c r="O29" s="14"/>
      <c r="P29" s="14"/>
      <c r="Q29" s="14"/>
      <c r="R29" s="5"/>
      <c r="S29" s="10"/>
    </row>
    <row r="30" spans="1:19" ht="17.25" customHeight="1">
      <c r="A30" s="4"/>
      <c r="B30" s="5"/>
      <c r="C30" s="5"/>
      <c r="D30" s="5"/>
      <c r="E30" s="25" t="s">
        <v>22</v>
      </c>
      <c r="F30" s="5"/>
      <c r="G30" s="5" t="s">
        <v>23</v>
      </c>
      <c r="H30" s="5"/>
      <c r="I30" s="5"/>
      <c r="J30" s="5"/>
      <c r="K30" s="5"/>
      <c r="L30" s="5"/>
      <c r="M30" s="5"/>
      <c r="N30" s="5"/>
      <c r="O30" s="25" t="s">
        <v>24</v>
      </c>
      <c r="P30" s="14"/>
      <c r="Q30" s="14"/>
      <c r="R30" s="26"/>
      <c r="S30" s="10"/>
    </row>
    <row r="31" spans="1:19" ht="17.25" customHeight="1">
      <c r="A31" s="4"/>
      <c r="B31" s="5"/>
      <c r="C31" s="5"/>
      <c r="D31" s="5"/>
      <c r="E31" s="21"/>
      <c r="F31" s="5"/>
      <c r="G31" s="22"/>
      <c r="H31" s="27" t="s">
        <v>381</v>
      </c>
      <c r="I31" s="28"/>
      <c r="J31" s="5"/>
      <c r="K31" s="5"/>
      <c r="L31" s="5"/>
      <c r="M31" s="5"/>
      <c r="N31" s="5"/>
      <c r="O31" s="29"/>
      <c r="P31" s="14"/>
      <c r="Q31" s="14"/>
      <c r="R31" s="30"/>
      <c r="S31" s="10"/>
    </row>
    <row r="32" spans="1:19" ht="8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20.25" customHeight="1">
      <c r="A33" s="34"/>
      <c r="B33" s="35"/>
      <c r="C33" s="35"/>
      <c r="D33" s="35"/>
      <c r="E33" s="36" t="s">
        <v>25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20.25" customHeight="1">
      <c r="A34" s="38" t="s">
        <v>26</v>
      </c>
      <c r="B34" s="39"/>
      <c r="C34" s="39"/>
      <c r="D34" s="40"/>
      <c r="E34" s="41" t="s">
        <v>27</v>
      </c>
      <c r="F34" s="40"/>
      <c r="G34" s="41" t="s">
        <v>28</v>
      </c>
      <c r="H34" s="39"/>
      <c r="I34" s="40"/>
      <c r="J34" s="41" t="s">
        <v>29</v>
      </c>
      <c r="K34" s="39"/>
      <c r="L34" s="41" t="s">
        <v>30</v>
      </c>
      <c r="M34" s="39"/>
      <c r="N34" s="39"/>
      <c r="O34" s="40"/>
      <c r="P34" s="41" t="s">
        <v>31</v>
      </c>
      <c r="Q34" s="39"/>
      <c r="R34" s="39"/>
      <c r="S34" s="42"/>
    </row>
    <row r="35" spans="1:19" ht="20.25" customHeight="1">
      <c r="A35" s="102"/>
      <c r="B35" s="103"/>
      <c r="C35" s="103"/>
      <c r="D35" s="43">
        <v>0</v>
      </c>
      <c r="E35" s="44">
        <f>IF(D35=0,0,R47/D35)</f>
        <v>0</v>
      </c>
      <c r="F35" s="104"/>
      <c r="G35" s="105"/>
      <c r="H35" s="103"/>
      <c r="I35" s="43">
        <v>0</v>
      </c>
      <c r="J35" s="44">
        <f>IF(I35=0,0,R47/I35)</f>
        <v>0</v>
      </c>
      <c r="K35" s="45"/>
      <c r="L35" s="105"/>
      <c r="M35" s="103"/>
      <c r="N35" s="103"/>
      <c r="O35" s="43">
        <v>0</v>
      </c>
      <c r="P35" s="105"/>
      <c r="Q35" s="103"/>
      <c r="R35" s="46">
        <f>IF(O35=0,0,R47/O35)</f>
        <v>0</v>
      </c>
      <c r="S35" s="106"/>
    </row>
    <row r="36" spans="1:19" ht="20.25" customHeight="1">
      <c r="A36" s="34"/>
      <c r="B36" s="35"/>
      <c r="C36" s="35"/>
      <c r="D36" s="35"/>
      <c r="E36" s="36" t="s">
        <v>32</v>
      </c>
      <c r="F36" s="35"/>
      <c r="G36" s="35"/>
      <c r="H36" s="35"/>
      <c r="I36" s="35"/>
      <c r="J36" s="47" t="s">
        <v>33</v>
      </c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20.25" customHeight="1">
      <c r="A37" s="48" t="s">
        <v>34</v>
      </c>
      <c r="B37" s="49"/>
      <c r="C37" s="50" t="s">
        <v>35</v>
      </c>
      <c r="D37" s="51"/>
      <c r="E37" s="51"/>
      <c r="F37" s="52"/>
      <c r="G37" s="48" t="s">
        <v>36</v>
      </c>
      <c r="H37" s="53"/>
      <c r="I37" s="50" t="s">
        <v>37</v>
      </c>
      <c r="J37" s="51"/>
      <c r="K37" s="51"/>
      <c r="L37" s="48" t="s">
        <v>38</v>
      </c>
      <c r="M37" s="53"/>
      <c r="N37" s="50" t="s">
        <v>39</v>
      </c>
      <c r="O37" s="51"/>
      <c r="P37" s="51"/>
      <c r="Q37" s="51"/>
      <c r="R37" s="51"/>
      <c r="S37" s="52"/>
    </row>
    <row r="38" spans="1:19" ht="20.25" customHeight="1">
      <c r="A38" s="54">
        <v>1</v>
      </c>
      <c r="B38" s="55" t="s">
        <v>40</v>
      </c>
      <c r="C38" s="8"/>
      <c r="D38" s="56" t="s">
        <v>41</v>
      </c>
      <c r="E38" s="57">
        <f>SUMIF(Rozpocet!O5:O65536,8,Rozpocet!I5:I65536)</f>
        <v>0</v>
      </c>
      <c r="F38" s="58"/>
      <c r="G38" s="54">
        <v>8</v>
      </c>
      <c r="H38" s="59" t="s">
        <v>42</v>
      </c>
      <c r="I38" s="24"/>
      <c r="J38" s="107">
        <v>0</v>
      </c>
      <c r="K38" s="108"/>
      <c r="L38" s="54">
        <v>13</v>
      </c>
      <c r="M38" s="22" t="s">
        <v>43</v>
      </c>
      <c r="N38" s="27"/>
      <c r="O38" s="27"/>
      <c r="P38" s="109">
        <f>M48</f>
        <v>20</v>
      </c>
      <c r="Q38" s="110" t="s">
        <v>44</v>
      </c>
      <c r="R38" s="57">
        <v>0</v>
      </c>
      <c r="S38" s="58"/>
    </row>
    <row r="39" spans="1:19" ht="20.25" customHeight="1">
      <c r="A39" s="54">
        <v>2</v>
      </c>
      <c r="B39" s="60"/>
      <c r="C39" s="17"/>
      <c r="D39" s="56" t="s">
        <v>45</v>
      </c>
      <c r="E39" s="57">
        <f>SUMIF(Rozpocet!O9:O65536,4,Rozpocet!I9:I65536)</f>
        <v>0</v>
      </c>
      <c r="F39" s="58"/>
      <c r="G39" s="54">
        <v>9</v>
      </c>
      <c r="H39" s="5" t="s">
        <v>46</v>
      </c>
      <c r="I39" s="56"/>
      <c r="J39" s="107">
        <v>0</v>
      </c>
      <c r="K39" s="108"/>
      <c r="L39" s="54">
        <v>14</v>
      </c>
      <c r="M39" s="22" t="s">
        <v>47</v>
      </c>
      <c r="N39" s="27"/>
      <c r="O39" s="27"/>
      <c r="P39" s="109">
        <f>M48</f>
        <v>20</v>
      </c>
      <c r="Q39" s="110" t="s">
        <v>44</v>
      </c>
      <c r="R39" s="57">
        <v>0</v>
      </c>
      <c r="S39" s="58"/>
    </row>
    <row r="40" spans="1:19" ht="20.25" customHeight="1">
      <c r="A40" s="54">
        <v>3</v>
      </c>
      <c r="B40" s="55" t="s">
        <v>48</v>
      </c>
      <c r="C40" s="8"/>
      <c r="D40" s="56" t="s">
        <v>41</v>
      </c>
      <c r="E40" s="57">
        <f>SUMIF(Rozpocet!O11:O65536,32,Rozpocet!I11:I65536)</f>
        <v>0</v>
      </c>
      <c r="F40" s="58"/>
      <c r="G40" s="54">
        <v>10</v>
      </c>
      <c r="H40" s="59" t="s">
        <v>49</v>
      </c>
      <c r="I40" s="24"/>
      <c r="J40" s="107">
        <v>0</v>
      </c>
      <c r="K40" s="108"/>
      <c r="L40" s="54">
        <v>15</v>
      </c>
      <c r="M40" s="22" t="s">
        <v>50</v>
      </c>
      <c r="N40" s="27"/>
      <c r="O40" s="27"/>
      <c r="P40" s="109">
        <f>M48</f>
        <v>20</v>
      </c>
      <c r="Q40" s="110" t="s">
        <v>44</v>
      </c>
      <c r="R40" s="57">
        <v>0</v>
      </c>
      <c r="S40" s="58"/>
    </row>
    <row r="41" spans="1:19" ht="20.25" customHeight="1">
      <c r="A41" s="54">
        <v>4</v>
      </c>
      <c r="B41" s="60"/>
      <c r="C41" s="17"/>
      <c r="D41" s="56" t="s">
        <v>45</v>
      </c>
      <c r="E41" s="57">
        <f>SUMIF(Rozpocet!O12:O65536,16,Rozpocet!I12:I65536)+SUMIF(Rozpocet!O12:O65536,128,Rozpocet!I12:I65536)</f>
        <v>0</v>
      </c>
      <c r="F41" s="58"/>
      <c r="G41" s="54">
        <v>11</v>
      </c>
      <c r="H41" s="59"/>
      <c r="I41" s="24"/>
      <c r="J41" s="107">
        <v>0</v>
      </c>
      <c r="K41" s="108"/>
      <c r="L41" s="54">
        <v>16</v>
      </c>
      <c r="M41" s="22" t="s">
        <v>51</v>
      </c>
      <c r="N41" s="27"/>
      <c r="O41" s="27"/>
      <c r="P41" s="109">
        <f>M48</f>
        <v>20</v>
      </c>
      <c r="Q41" s="110" t="s">
        <v>44</v>
      </c>
      <c r="R41" s="57">
        <v>0</v>
      </c>
      <c r="S41" s="58"/>
    </row>
    <row r="42" spans="1:19" ht="20.25" customHeight="1">
      <c r="A42" s="54">
        <v>5</v>
      </c>
      <c r="B42" s="55" t="s">
        <v>52</v>
      </c>
      <c r="C42" s="8"/>
      <c r="D42" s="56" t="s">
        <v>41</v>
      </c>
      <c r="E42" s="57">
        <f>SUMIF(Rozpocet!O13:O65536,256,Rozpocet!I13:I65536)</f>
        <v>0</v>
      </c>
      <c r="F42" s="58"/>
      <c r="G42" s="61"/>
      <c r="H42" s="27"/>
      <c r="I42" s="24"/>
      <c r="J42" s="111"/>
      <c r="K42" s="108"/>
      <c r="L42" s="54">
        <v>17</v>
      </c>
      <c r="M42" s="22" t="s">
        <v>53</v>
      </c>
      <c r="N42" s="27"/>
      <c r="O42" s="27"/>
      <c r="P42" s="109">
        <f>M48</f>
        <v>20</v>
      </c>
      <c r="Q42" s="110" t="s">
        <v>44</v>
      </c>
      <c r="R42" s="57">
        <v>0</v>
      </c>
      <c r="S42" s="58"/>
    </row>
    <row r="43" spans="1:19" ht="20.25" customHeight="1">
      <c r="A43" s="54">
        <v>6</v>
      </c>
      <c r="B43" s="60"/>
      <c r="C43" s="17"/>
      <c r="D43" s="56" t="s">
        <v>45</v>
      </c>
      <c r="E43" s="57">
        <f>SUMIF(Rozpocet!O14:O65536,64,Rozpocet!I14:I65536)</f>
        <v>0</v>
      </c>
      <c r="F43" s="58"/>
      <c r="G43" s="61"/>
      <c r="H43" s="27"/>
      <c r="I43" s="24"/>
      <c r="J43" s="111"/>
      <c r="K43" s="108"/>
      <c r="L43" s="54">
        <v>18</v>
      </c>
      <c r="M43" s="59" t="s">
        <v>54</v>
      </c>
      <c r="N43" s="27"/>
      <c r="O43" s="27"/>
      <c r="P43" s="27"/>
      <c r="Q43" s="27"/>
      <c r="R43" s="57">
        <f>SUMIF(Rozpocet!O14:O65536,1024,Rozpocet!I14:I65536)</f>
        <v>0</v>
      </c>
      <c r="S43" s="58"/>
    </row>
    <row r="44" spans="1:19" ht="20.25" customHeight="1">
      <c r="A44" s="54">
        <v>7</v>
      </c>
      <c r="B44" s="62" t="s">
        <v>55</v>
      </c>
      <c r="C44" s="27"/>
      <c r="D44" s="24"/>
      <c r="E44" s="63">
        <f>SUM(E38:E43)</f>
        <v>0</v>
      </c>
      <c r="F44" s="37"/>
      <c r="G44" s="54">
        <v>12</v>
      </c>
      <c r="H44" s="62" t="s">
        <v>56</v>
      </c>
      <c r="I44" s="24"/>
      <c r="J44" s="112">
        <f>SUM(J38:J41)</f>
        <v>0</v>
      </c>
      <c r="K44" s="113"/>
      <c r="L44" s="54">
        <v>19</v>
      </c>
      <c r="M44" s="62" t="s">
        <v>57</v>
      </c>
      <c r="N44" s="27"/>
      <c r="O44" s="27"/>
      <c r="P44" s="27"/>
      <c r="Q44" s="58"/>
      <c r="R44" s="63">
        <f>SUM(R38:R43)</f>
        <v>0</v>
      </c>
      <c r="S44" s="37"/>
    </row>
    <row r="45" spans="1:19" ht="20.25" customHeight="1">
      <c r="A45" s="64">
        <v>20</v>
      </c>
      <c r="B45" s="65" t="s">
        <v>58</v>
      </c>
      <c r="C45" s="66"/>
      <c r="D45" s="67"/>
      <c r="E45" s="68">
        <f>SUMIF(Rozpocet!O14:O65536,512,Rozpocet!I14:I65536)</f>
        <v>0</v>
      </c>
      <c r="F45" s="33"/>
      <c r="G45" s="64">
        <v>21</v>
      </c>
      <c r="H45" s="65" t="s">
        <v>59</v>
      </c>
      <c r="I45" s="67"/>
      <c r="J45" s="69">
        <v>0</v>
      </c>
      <c r="K45" s="114">
        <f>M48</f>
        <v>20</v>
      </c>
      <c r="L45" s="64">
        <v>22</v>
      </c>
      <c r="M45" s="65" t="s">
        <v>60</v>
      </c>
      <c r="N45" s="66"/>
      <c r="O45" s="32"/>
      <c r="P45" s="32"/>
      <c r="Q45" s="32"/>
      <c r="R45" s="68">
        <f>SUMIF(Rozpocet!O14:O65536,"&lt;4",Rozpocet!I14:I65536)+SUMIF(Rozpocet!O14:O65536,"&gt;1024",Rozpocet!I14:I65536)</f>
        <v>0</v>
      </c>
      <c r="S45" s="33"/>
    </row>
    <row r="46" spans="1:19" ht="20.25" customHeight="1">
      <c r="A46" s="70" t="s">
        <v>20</v>
      </c>
      <c r="B46" s="2"/>
      <c r="C46" s="2"/>
      <c r="D46" s="2"/>
      <c r="E46" s="2"/>
      <c r="F46" s="71"/>
      <c r="G46" s="72"/>
      <c r="H46" s="2"/>
      <c r="I46" s="2"/>
      <c r="J46" s="2"/>
      <c r="K46" s="2"/>
      <c r="L46" s="48" t="s">
        <v>61</v>
      </c>
      <c r="M46" s="40"/>
      <c r="N46" s="50" t="s">
        <v>62</v>
      </c>
      <c r="O46" s="39"/>
      <c r="P46" s="39"/>
      <c r="Q46" s="39"/>
      <c r="R46" s="39"/>
      <c r="S46" s="42"/>
    </row>
    <row r="47" spans="1:19" ht="20.25" customHeight="1">
      <c r="A47" s="4"/>
      <c r="B47" s="5"/>
      <c r="C47" s="5"/>
      <c r="D47" s="5"/>
      <c r="E47" s="5"/>
      <c r="F47" s="12"/>
      <c r="G47" s="73"/>
      <c r="H47" s="5"/>
      <c r="I47" s="5"/>
      <c r="J47" s="5"/>
      <c r="K47" s="5"/>
      <c r="L47" s="54">
        <v>23</v>
      </c>
      <c r="M47" s="59" t="s">
        <v>63</v>
      </c>
      <c r="N47" s="27"/>
      <c r="O47" s="27"/>
      <c r="P47" s="27"/>
      <c r="Q47" s="58"/>
      <c r="R47" s="63">
        <f>ROUND(E44+J44+R44+E45+J45+R45,2)</f>
        <v>0</v>
      </c>
      <c r="S47" s="37"/>
    </row>
    <row r="48" spans="1:19" ht="20.25" customHeight="1">
      <c r="A48" s="74" t="s">
        <v>64</v>
      </c>
      <c r="B48" s="16"/>
      <c r="C48" s="16"/>
      <c r="D48" s="16"/>
      <c r="E48" s="16"/>
      <c r="F48" s="17"/>
      <c r="G48" s="75" t="s">
        <v>65</v>
      </c>
      <c r="H48" s="16"/>
      <c r="I48" s="16"/>
      <c r="J48" s="16"/>
      <c r="K48" s="16"/>
      <c r="L48" s="54">
        <v>24</v>
      </c>
      <c r="M48" s="76">
        <v>20</v>
      </c>
      <c r="N48" s="24" t="s">
        <v>44</v>
      </c>
      <c r="O48" s="77">
        <f>R47-O49</f>
        <v>0</v>
      </c>
      <c r="P48" s="16" t="s">
        <v>66</v>
      </c>
      <c r="Q48" s="16"/>
      <c r="R48" s="78">
        <f>ROUND(O48*M48/100,1)</f>
        <v>0</v>
      </c>
      <c r="S48" s="79"/>
    </row>
    <row r="49" spans="1:19" ht="20.25" customHeight="1">
      <c r="A49" s="80" t="s">
        <v>19</v>
      </c>
      <c r="B49" s="7"/>
      <c r="C49" s="7"/>
      <c r="D49" s="7"/>
      <c r="E49" s="7"/>
      <c r="F49" s="8"/>
      <c r="G49" s="81"/>
      <c r="H49" s="7"/>
      <c r="I49" s="7"/>
      <c r="J49" s="7"/>
      <c r="K49" s="7"/>
      <c r="L49" s="54">
        <v>25</v>
      </c>
      <c r="M49" s="76">
        <v>20</v>
      </c>
      <c r="N49" s="24" t="s">
        <v>44</v>
      </c>
      <c r="O49" s="77">
        <f>SUMIF(Rozpocet!N14:N65536,M49,Rozpocet!I14:I65536)+SUMIF(P38:P42,M49,R38:R42)+IF(K45=M49,J45,0)</f>
        <v>0</v>
      </c>
      <c r="P49" s="27" t="s">
        <v>66</v>
      </c>
      <c r="Q49" s="27"/>
      <c r="R49" s="57">
        <f>ROUND(O49*M49/100,1)</f>
        <v>0</v>
      </c>
      <c r="S49" s="58"/>
    </row>
    <row r="50" spans="1:19" ht="20.25" customHeight="1">
      <c r="A50" s="4"/>
      <c r="B50" s="5"/>
      <c r="C50" s="5"/>
      <c r="D50" s="5"/>
      <c r="E50" s="5"/>
      <c r="F50" s="12"/>
      <c r="G50" s="73"/>
      <c r="H50" s="5"/>
      <c r="I50" s="5"/>
      <c r="J50" s="5"/>
      <c r="K50" s="5"/>
      <c r="L50" s="64">
        <v>26</v>
      </c>
      <c r="M50" s="82" t="s">
        <v>67</v>
      </c>
      <c r="N50" s="66"/>
      <c r="O50" s="66"/>
      <c r="P50" s="66"/>
      <c r="Q50" s="32"/>
      <c r="R50" s="83">
        <f>R47+R48+R49</f>
        <v>0</v>
      </c>
      <c r="S50" s="84"/>
    </row>
    <row r="51" spans="1:19" ht="20.25" customHeight="1">
      <c r="A51" s="74" t="s">
        <v>68</v>
      </c>
      <c r="B51" s="16"/>
      <c r="C51" s="16"/>
      <c r="D51" s="16"/>
      <c r="E51" s="16"/>
      <c r="F51" s="17"/>
      <c r="G51" s="75" t="s">
        <v>65</v>
      </c>
      <c r="H51" s="16"/>
      <c r="I51" s="16"/>
      <c r="J51" s="16"/>
      <c r="K51" s="16"/>
      <c r="L51" s="48" t="s">
        <v>69</v>
      </c>
      <c r="M51" s="40"/>
      <c r="N51" s="50" t="s">
        <v>70</v>
      </c>
      <c r="O51" s="39"/>
      <c r="P51" s="39"/>
      <c r="Q51" s="39"/>
      <c r="R51" s="115"/>
      <c r="S51" s="42"/>
    </row>
    <row r="52" spans="1:19" ht="20.25" customHeight="1">
      <c r="A52" s="80" t="s">
        <v>21</v>
      </c>
      <c r="B52" s="7"/>
      <c r="C52" s="7"/>
      <c r="D52" s="7"/>
      <c r="E52" s="7"/>
      <c r="F52" s="8"/>
      <c r="G52" s="81"/>
      <c r="H52" s="7"/>
      <c r="I52" s="7"/>
      <c r="J52" s="7"/>
      <c r="K52" s="7"/>
      <c r="L52" s="54">
        <v>27</v>
      </c>
      <c r="M52" s="59" t="s">
        <v>71</v>
      </c>
      <c r="N52" s="27"/>
      <c r="O52" s="27"/>
      <c r="P52" s="27"/>
      <c r="Q52" s="24"/>
      <c r="R52" s="57">
        <v>0</v>
      </c>
      <c r="S52" s="58"/>
    </row>
    <row r="53" spans="1:19" ht="20.25" customHeight="1">
      <c r="A53" s="4"/>
      <c r="B53" s="5"/>
      <c r="C53" s="5"/>
      <c r="D53" s="5"/>
      <c r="E53" s="5"/>
      <c r="F53" s="12"/>
      <c r="G53" s="73"/>
      <c r="H53" s="5"/>
      <c r="I53" s="5"/>
      <c r="J53" s="5"/>
      <c r="K53" s="5"/>
      <c r="L53" s="54">
        <v>28</v>
      </c>
      <c r="M53" s="59" t="s">
        <v>72</v>
      </c>
      <c r="N53" s="27"/>
      <c r="O53" s="27"/>
      <c r="P53" s="27"/>
      <c r="Q53" s="24"/>
      <c r="R53" s="57">
        <v>0</v>
      </c>
      <c r="S53" s="58"/>
    </row>
    <row r="54" spans="1:19" ht="20.25" customHeight="1">
      <c r="A54" s="85" t="s">
        <v>64</v>
      </c>
      <c r="B54" s="32"/>
      <c r="C54" s="32"/>
      <c r="D54" s="32"/>
      <c r="E54" s="32"/>
      <c r="F54" s="86"/>
      <c r="G54" s="87" t="s">
        <v>65</v>
      </c>
      <c r="H54" s="32"/>
      <c r="I54" s="32"/>
      <c r="J54" s="32"/>
      <c r="K54" s="32"/>
      <c r="L54" s="64">
        <v>29</v>
      </c>
      <c r="M54" s="65" t="s">
        <v>73</v>
      </c>
      <c r="N54" s="66"/>
      <c r="O54" s="66"/>
      <c r="P54" s="66"/>
      <c r="Q54" s="67"/>
      <c r="R54" s="44">
        <v>0</v>
      </c>
      <c r="S54" s="88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118" customWidth="1"/>
    <col min="2" max="2" width="55.7109375" style="118" customWidth="1"/>
    <col min="3" max="3" width="13.57421875" style="118" customWidth="1"/>
    <col min="4" max="5" width="13.8515625" style="118" hidden="1" customWidth="1"/>
    <col min="6" max="16384" width="9.140625" style="118" customWidth="1"/>
  </cols>
  <sheetData>
    <row r="1" spans="1:5" ht="18" customHeight="1">
      <c r="A1" s="116" t="s">
        <v>383</v>
      </c>
      <c r="B1" s="117"/>
      <c r="C1" s="117"/>
      <c r="D1" s="117"/>
      <c r="E1" s="117"/>
    </row>
    <row r="2" spans="1:5" ht="12" customHeight="1">
      <c r="A2" s="119" t="s">
        <v>74</v>
      </c>
      <c r="B2" s="120" t="str">
        <f>'Krycí list'!E5</f>
        <v>Revitalizácia Mestského parku - Strážske</v>
      </c>
      <c r="C2" s="121"/>
      <c r="D2" s="121"/>
      <c r="E2" s="121"/>
    </row>
    <row r="3" spans="1:5" ht="12" customHeight="1">
      <c r="A3" s="119" t="s">
        <v>75</v>
      </c>
      <c r="B3" s="120" t="str">
        <f>'Krycí list'!E7</f>
        <v>SO 02 - Detské ihrisko</v>
      </c>
      <c r="C3" s="122"/>
      <c r="D3" s="120"/>
      <c r="E3" s="123"/>
    </row>
    <row r="4" spans="1:5" ht="12" customHeight="1">
      <c r="A4" s="119" t="s">
        <v>76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77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78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79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80</v>
      </c>
      <c r="B9" s="160"/>
      <c r="C9" s="122"/>
      <c r="D9" s="120"/>
      <c r="E9" s="123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4" t="s">
        <v>81</v>
      </c>
      <c r="B11" s="125" t="s">
        <v>82</v>
      </c>
      <c r="C11" s="126" t="s">
        <v>83</v>
      </c>
      <c r="D11" s="127" t="s">
        <v>84</v>
      </c>
      <c r="E11" s="126" t="s">
        <v>85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4" customFormat="1" ht="12.75" customHeight="1">
      <c r="A14" s="133" t="str">
        <f>Rozpocet!D14</f>
        <v>HSV</v>
      </c>
      <c r="B14" s="134" t="str">
        <f>Rozpocet!E14</f>
        <v>HSV</v>
      </c>
      <c r="C14" s="135">
        <f>Rozpocet!I14</f>
        <v>0</v>
      </c>
      <c r="D14" s="136">
        <f>Rozpocet!K14</f>
        <v>421.4417384162961</v>
      </c>
      <c r="E14" s="136">
        <f>Rozpocet!M14</f>
        <v>0</v>
      </c>
    </row>
    <row r="15" spans="1:5" s="134" customFormat="1" ht="12.75" customHeight="1">
      <c r="A15" s="133" t="str">
        <f>Rozpocet!D15</f>
        <v>X1</v>
      </c>
      <c r="B15" s="134" t="str">
        <f>Rozpocet!E15</f>
        <v>Domček so šmýkalkou</v>
      </c>
      <c r="C15" s="135">
        <f>Rozpocet!I15</f>
        <v>0</v>
      </c>
      <c r="D15" s="136">
        <f>Rozpocet!K15</f>
        <v>70.853846136879</v>
      </c>
      <c r="E15" s="136">
        <f>Rozpocet!M15</f>
        <v>0</v>
      </c>
    </row>
    <row r="16" spans="1:5" s="134" customFormat="1" ht="12.75" customHeight="1">
      <c r="A16" s="133" t="str">
        <f>Rozpocet!D35</f>
        <v>X2</v>
      </c>
      <c r="B16" s="134" t="str">
        <f>Rozpocet!E35</f>
        <v>Lanová veža</v>
      </c>
      <c r="C16" s="135">
        <f>Rozpocet!I35</f>
        <v>0</v>
      </c>
      <c r="D16" s="136">
        <f>Rozpocet!K35</f>
        <v>145.3911630965216</v>
      </c>
      <c r="E16" s="136">
        <f>Rozpocet!M35</f>
        <v>0</v>
      </c>
    </row>
    <row r="17" spans="1:5" s="134" customFormat="1" ht="12.75" customHeight="1">
      <c r="A17" s="133" t="str">
        <f>Rozpocet!D56</f>
        <v>X3</v>
      </c>
      <c r="B17" s="134" t="str">
        <f>Rozpocet!E56</f>
        <v>Hojdalka dvojitá</v>
      </c>
      <c r="C17" s="135">
        <f>Rozpocet!I56</f>
        <v>0</v>
      </c>
      <c r="D17" s="136">
        <f>Rozpocet!K56</f>
        <v>37.032447949821005</v>
      </c>
      <c r="E17" s="136">
        <f>Rozpocet!M56</f>
        <v>0</v>
      </c>
    </row>
    <row r="18" spans="1:5" s="134" customFormat="1" ht="12.75" customHeight="1">
      <c r="A18" s="133" t="str">
        <f>Rozpocet!D78</f>
        <v>X4</v>
      </c>
      <c r="B18" s="134" t="str">
        <f>Rozpocet!E78</f>
        <v>Kolotoč </v>
      </c>
      <c r="C18" s="135">
        <f>Rozpocet!I78</f>
        <v>0</v>
      </c>
      <c r="D18" s="136">
        <f>Rozpocet!K78</f>
        <v>36.248906765732</v>
      </c>
      <c r="E18" s="136">
        <f>Rozpocet!M78</f>
        <v>0</v>
      </c>
    </row>
    <row r="19" spans="1:5" s="134" customFormat="1" ht="12.75" customHeight="1">
      <c r="A19" s="133" t="str">
        <f>Rozpocet!D98</f>
        <v>X5</v>
      </c>
      <c r="B19" s="134" t="str">
        <f>Rozpocet!E98</f>
        <v>Lezecká stena</v>
      </c>
      <c r="C19" s="135">
        <f>Rozpocet!I98</f>
        <v>0</v>
      </c>
      <c r="D19" s="136">
        <f>Rozpocet!K98</f>
        <v>68.38189072212451</v>
      </c>
      <c r="E19" s="136">
        <f>Rozpocet!M98</f>
        <v>0</v>
      </c>
    </row>
    <row r="20" spans="1:5" s="134" customFormat="1" ht="12.75" customHeight="1">
      <c r="A20" s="133" t="str">
        <f>Rozpocet!D120</f>
        <v>X6</v>
      </c>
      <c r="B20" s="134" t="str">
        <f>Rozpocet!E120</f>
        <v>Prevažovačka dvojitá</v>
      </c>
      <c r="C20" s="135">
        <f>Rozpocet!I120</f>
        <v>0</v>
      </c>
      <c r="D20" s="136">
        <f>Rozpocet!K120</f>
        <v>27.541930673478</v>
      </c>
      <c r="E20" s="136">
        <f>Rozpocet!M120</f>
        <v>0</v>
      </c>
    </row>
    <row r="21" spans="1:5" s="134" customFormat="1" ht="12.75" customHeight="1">
      <c r="A21" s="133" t="str">
        <f>Rozpocet!D140</f>
        <v>X7</v>
      </c>
      <c r="B21" s="134" t="str">
        <f>Rozpocet!E140</f>
        <v>Pieskovisko</v>
      </c>
      <c r="C21" s="135">
        <f>Rozpocet!I140</f>
        <v>0</v>
      </c>
      <c r="D21" s="136">
        <f>Rozpocet!K140</f>
        <v>30.640317778000004</v>
      </c>
      <c r="E21" s="136">
        <f>Rozpocet!M140</f>
        <v>0</v>
      </c>
    </row>
    <row r="22" spans="1:5" s="134" customFormat="1" ht="12.75" customHeight="1">
      <c r="A22" s="133" t="str">
        <f>Rozpocet!D157</f>
        <v>X8</v>
      </c>
      <c r="B22" s="134" t="str">
        <f>Rozpocet!E157</f>
        <v>Lavičky, koše, nízka zeleň</v>
      </c>
      <c r="C22" s="135">
        <f>Rozpocet!I157</f>
        <v>0</v>
      </c>
      <c r="D22" s="136">
        <f>Rozpocet!K157</f>
        <v>5.324235293739999</v>
      </c>
      <c r="E22" s="136">
        <f>Rozpocet!M157</f>
        <v>0</v>
      </c>
    </row>
    <row r="23" spans="1:5" s="134" customFormat="1" ht="12.75" customHeight="1">
      <c r="A23" s="133" t="str">
        <f>Rozpocet!D171</f>
        <v>OST</v>
      </c>
      <c r="B23" s="134" t="str">
        <f>Rozpocet!E171</f>
        <v>Ostatné</v>
      </c>
      <c r="C23" s="135">
        <f>Rozpocet!I171</f>
        <v>0</v>
      </c>
      <c r="D23" s="136">
        <f>Rozpocet!K171</f>
        <v>0.027</v>
      </c>
      <c r="E23" s="136">
        <f>Rozpocet!M171</f>
        <v>0</v>
      </c>
    </row>
    <row r="24" spans="2:5" s="137" customFormat="1" ht="12.75" customHeight="1">
      <c r="B24" s="137" t="s">
        <v>86</v>
      </c>
      <c r="C24" s="138">
        <f>Rozpocet!I178</f>
        <v>0</v>
      </c>
      <c r="D24" s="139">
        <f>Rozpocet!K178</f>
        <v>421.4417384162961</v>
      </c>
      <c r="E24" s="139">
        <f>Rozpocet!M178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8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G152" sqref="G152:N152"/>
    </sheetView>
  </sheetViews>
  <sheetFormatPr defaultColWidth="9.140625" defaultRowHeight="11.25" customHeight="1"/>
  <cols>
    <col min="1" max="1" width="5.7109375" style="118" customWidth="1"/>
    <col min="2" max="2" width="4.57421875" style="118" customWidth="1"/>
    <col min="3" max="3" width="4.7109375" style="118" customWidth="1"/>
    <col min="4" max="4" width="12.7109375" style="118" customWidth="1"/>
    <col min="5" max="5" width="55.7109375" style="118" customWidth="1"/>
    <col min="6" max="6" width="4.7109375" style="118" customWidth="1"/>
    <col min="7" max="7" width="9.57421875" style="118" customWidth="1"/>
    <col min="8" max="8" width="9.8515625" style="118" customWidth="1"/>
    <col min="9" max="9" width="12.7109375" style="118" customWidth="1"/>
    <col min="10" max="10" width="10.7109375" style="118" hidden="1" customWidth="1"/>
    <col min="11" max="11" width="10.8515625" style="118" hidden="1" customWidth="1"/>
    <col min="12" max="12" width="9.7109375" style="118" hidden="1" customWidth="1"/>
    <col min="13" max="13" width="11.57421875" style="118" hidden="1" customWidth="1"/>
    <col min="14" max="14" width="6.00390625" style="118" customWidth="1"/>
    <col min="15" max="15" width="6.7109375" style="118" hidden="1" customWidth="1"/>
    <col min="16" max="16" width="7.140625" style="118" hidden="1" customWidth="1"/>
    <col min="17" max="16384" width="9.140625" style="118" customWidth="1"/>
  </cols>
  <sheetData>
    <row r="1" spans="1:16" ht="18" customHeight="1">
      <c r="A1" s="116" t="s">
        <v>382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</row>
    <row r="2" spans="1:16" ht="11.25" customHeight="1">
      <c r="A2" s="119" t="s">
        <v>74</v>
      </c>
      <c r="B2" s="120"/>
      <c r="C2" s="120" t="str">
        <f>'Krycí list'!E5</f>
        <v>Revitalizácia Mestského parku - Strážske</v>
      </c>
      <c r="D2" s="120"/>
      <c r="E2" s="120"/>
      <c r="F2" s="120"/>
      <c r="G2" s="120"/>
      <c r="H2" s="120"/>
      <c r="I2" s="120"/>
      <c r="J2" s="120"/>
      <c r="K2" s="120"/>
      <c r="L2" s="140"/>
      <c r="M2" s="140"/>
      <c r="N2" s="140"/>
      <c r="O2" s="141"/>
      <c r="P2" s="141"/>
    </row>
    <row r="3" spans="1:16" ht="11.25" customHeight="1">
      <c r="A3" s="119" t="s">
        <v>75</v>
      </c>
      <c r="B3" s="120"/>
      <c r="C3" s="120" t="str">
        <f>'Krycí list'!E7</f>
        <v>SO 02 - Detské ihrisko</v>
      </c>
      <c r="D3" s="120"/>
      <c r="E3" s="120"/>
      <c r="F3" s="120"/>
      <c r="G3" s="120"/>
      <c r="H3" s="120"/>
      <c r="I3" s="120"/>
      <c r="J3" s="120"/>
      <c r="K3" s="120"/>
      <c r="L3" s="140"/>
      <c r="M3" s="140"/>
      <c r="N3" s="140"/>
      <c r="O3" s="141"/>
      <c r="P3" s="141"/>
    </row>
    <row r="4" spans="1:16" ht="11.25" customHeight="1">
      <c r="A4" s="119" t="s">
        <v>76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0"/>
      <c r="M4" s="140"/>
      <c r="N4" s="140"/>
      <c r="O4" s="141"/>
      <c r="P4" s="141"/>
    </row>
    <row r="5" spans="1:16" ht="11.25" customHeight="1">
      <c r="A5" s="120" t="s">
        <v>87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0"/>
      <c r="M5" s="140"/>
      <c r="N5" s="140"/>
      <c r="O5" s="141"/>
      <c r="P5" s="141"/>
    </row>
    <row r="6" spans="1:16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0"/>
      <c r="M6" s="140"/>
      <c r="N6" s="140"/>
      <c r="O6" s="141"/>
      <c r="P6" s="141"/>
    </row>
    <row r="7" spans="1:16" ht="11.25" customHeight="1">
      <c r="A7" s="120" t="s">
        <v>78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40"/>
      <c r="M7" s="140"/>
      <c r="N7" s="140"/>
      <c r="O7" s="141"/>
      <c r="P7" s="141"/>
    </row>
    <row r="8" spans="1:16" ht="8.25" customHeight="1">
      <c r="A8" s="120" t="s">
        <v>79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0"/>
      <c r="M8" s="140"/>
      <c r="N8" s="140"/>
      <c r="O8" s="141"/>
      <c r="P8" s="141"/>
    </row>
    <row r="9" spans="1:16" ht="6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141"/>
    </row>
    <row r="10" spans="1:16" ht="9.75" customHeight="1">
      <c r="A10" s="140" t="s">
        <v>385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</row>
    <row r="11" spans="1:16" ht="21.75" customHeight="1">
      <c r="A11" s="124" t="s">
        <v>88</v>
      </c>
      <c r="B11" s="125" t="s">
        <v>89</v>
      </c>
      <c r="C11" s="125" t="s">
        <v>90</v>
      </c>
      <c r="D11" s="125" t="s">
        <v>91</v>
      </c>
      <c r="E11" s="125" t="s">
        <v>82</v>
      </c>
      <c r="F11" s="125" t="s">
        <v>92</v>
      </c>
      <c r="G11" s="125" t="s">
        <v>93</v>
      </c>
      <c r="H11" s="125" t="s">
        <v>94</v>
      </c>
      <c r="I11" s="125" t="s">
        <v>83</v>
      </c>
      <c r="J11" s="125" t="s">
        <v>95</v>
      </c>
      <c r="K11" s="125" t="s">
        <v>84</v>
      </c>
      <c r="L11" s="125" t="s">
        <v>96</v>
      </c>
      <c r="M11" s="125" t="s">
        <v>97</v>
      </c>
      <c r="N11" s="126" t="s">
        <v>98</v>
      </c>
      <c r="O11" s="142" t="s">
        <v>99</v>
      </c>
      <c r="P11" s="143" t="s">
        <v>100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44">
        <v>11</v>
      </c>
      <c r="P12" s="145">
        <v>12</v>
      </c>
    </row>
    <row r="13" spans="1:16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7"/>
      <c r="P13" s="148"/>
    </row>
    <row r="14" spans="1:16" s="134" customFormat="1" ht="12.75" customHeight="1">
      <c r="A14" s="156"/>
      <c r="B14" s="157" t="s">
        <v>61</v>
      </c>
      <c r="C14" s="156"/>
      <c r="D14" s="156" t="s">
        <v>40</v>
      </c>
      <c r="E14" s="156" t="s">
        <v>40</v>
      </c>
      <c r="F14" s="156"/>
      <c r="G14" s="156"/>
      <c r="H14" s="156"/>
      <c r="I14" s="158">
        <f>I15+I35+I56+I78+I98+I120+I140+I157+I171</f>
        <v>0</v>
      </c>
      <c r="J14" s="156"/>
      <c r="K14" s="159">
        <f>K15+K35+K56+K78+K98+K120+K140+K157+K171</f>
        <v>421.4417384162961</v>
      </c>
      <c r="L14" s="156"/>
      <c r="M14" s="159">
        <f>M15+M35+M56+M78+M98+M120+M140+M157+M171</f>
        <v>0</v>
      </c>
      <c r="N14" s="156"/>
      <c r="P14" s="134" t="s">
        <v>101</v>
      </c>
    </row>
    <row r="15" spans="2:16" s="134" customFormat="1" ht="12.75" customHeight="1">
      <c r="B15" s="133" t="s">
        <v>61</v>
      </c>
      <c r="D15" s="134" t="s">
        <v>102</v>
      </c>
      <c r="E15" s="134" t="s">
        <v>103</v>
      </c>
      <c r="I15" s="135">
        <f>SUM(I16:I34)</f>
        <v>0</v>
      </c>
      <c r="K15" s="136">
        <f>SUM(K16:K34)</f>
        <v>70.853846136879</v>
      </c>
      <c r="M15" s="136">
        <f>SUM(M16:M34)</f>
        <v>0</v>
      </c>
      <c r="P15" s="134" t="s">
        <v>104</v>
      </c>
    </row>
    <row r="16" spans="1:16" s="150" customFormat="1" ht="12.75" customHeight="1">
      <c r="A16" s="149" t="s">
        <v>104</v>
      </c>
      <c r="B16" s="149" t="s">
        <v>105</v>
      </c>
      <c r="C16" s="149" t="s">
        <v>106</v>
      </c>
      <c r="D16" s="150" t="s">
        <v>107</v>
      </c>
      <c r="E16" s="150" t="s">
        <v>108</v>
      </c>
      <c r="F16" s="149" t="s">
        <v>109</v>
      </c>
      <c r="G16" s="151">
        <v>9.594</v>
      </c>
      <c r="H16" s="152">
        <v>0</v>
      </c>
      <c r="I16" s="152">
        <f aca="true" t="shared" si="0" ref="I16:I34">ROUND(G16*H16,3)</f>
        <v>0</v>
      </c>
      <c r="J16" s="153">
        <v>0</v>
      </c>
      <c r="K16" s="151">
        <f aca="true" t="shared" si="1" ref="K16:K34">G16*J16</f>
        <v>0</v>
      </c>
      <c r="L16" s="153">
        <v>0</v>
      </c>
      <c r="M16" s="151">
        <f aca="true" t="shared" si="2" ref="M16:M34">G16*L16</f>
        <v>0</v>
      </c>
      <c r="N16" s="154">
        <v>20</v>
      </c>
      <c r="O16" s="155">
        <v>4</v>
      </c>
      <c r="P16" s="150" t="s">
        <v>10</v>
      </c>
    </row>
    <row r="17" spans="1:16" s="150" customFormat="1" ht="12.75" customHeight="1">
      <c r="A17" s="149" t="s">
        <v>10</v>
      </c>
      <c r="B17" s="149" t="s">
        <v>105</v>
      </c>
      <c r="C17" s="149" t="s">
        <v>106</v>
      </c>
      <c r="D17" s="150" t="s">
        <v>110</v>
      </c>
      <c r="E17" s="150" t="s">
        <v>111</v>
      </c>
      <c r="F17" s="149" t="s">
        <v>109</v>
      </c>
      <c r="G17" s="151">
        <v>9.594</v>
      </c>
      <c r="H17" s="152">
        <v>0</v>
      </c>
      <c r="I17" s="152">
        <f t="shared" si="0"/>
        <v>0</v>
      </c>
      <c r="J17" s="153">
        <v>0</v>
      </c>
      <c r="K17" s="151">
        <f t="shared" si="1"/>
        <v>0</v>
      </c>
      <c r="L17" s="153">
        <v>0</v>
      </c>
      <c r="M17" s="151">
        <f t="shared" si="2"/>
        <v>0</v>
      </c>
      <c r="N17" s="154">
        <v>20</v>
      </c>
      <c r="O17" s="155">
        <v>4</v>
      </c>
      <c r="P17" s="150" t="s">
        <v>10</v>
      </c>
    </row>
    <row r="18" spans="1:16" s="150" customFormat="1" ht="12.75" customHeight="1">
      <c r="A18" s="149" t="s">
        <v>112</v>
      </c>
      <c r="B18" s="149" t="s">
        <v>105</v>
      </c>
      <c r="C18" s="149" t="s">
        <v>106</v>
      </c>
      <c r="D18" s="150" t="s">
        <v>113</v>
      </c>
      <c r="E18" s="150" t="s">
        <v>114</v>
      </c>
      <c r="F18" s="149" t="s">
        <v>109</v>
      </c>
      <c r="G18" s="151">
        <v>18.877</v>
      </c>
      <c r="H18" s="152">
        <v>0</v>
      </c>
      <c r="I18" s="152">
        <f t="shared" si="0"/>
        <v>0</v>
      </c>
      <c r="J18" s="153">
        <v>0</v>
      </c>
      <c r="K18" s="151">
        <f t="shared" si="1"/>
        <v>0</v>
      </c>
      <c r="L18" s="153">
        <v>0</v>
      </c>
      <c r="M18" s="151">
        <f t="shared" si="2"/>
        <v>0</v>
      </c>
      <c r="N18" s="154">
        <v>20</v>
      </c>
      <c r="O18" s="155">
        <v>4</v>
      </c>
      <c r="P18" s="150" t="s">
        <v>10</v>
      </c>
    </row>
    <row r="19" spans="1:16" s="150" customFormat="1" ht="12.75" customHeight="1">
      <c r="A19" s="149" t="s">
        <v>115</v>
      </c>
      <c r="B19" s="149" t="s">
        <v>105</v>
      </c>
      <c r="C19" s="149" t="s">
        <v>106</v>
      </c>
      <c r="D19" s="150" t="s">
        <v>116</v>
      </c>
      <c r="E19" s="150" t="s">
        <v>117</v>
      </c>
      <c r="F19" s="149" t="s">
        <v>109</v>
      </c>
      <c r="G19" s="151">
        <v>18.877</v>
      </c>
      <c r="H19" s="152">
        <v>0</v>
      </c>
      <c r="I19" s="152">
        <f t="shared" si="0"/>
        <v>0</v>
      </c>
      <c r="J19" s="153">
        <v>0</v>
      </c>
      <c r="K19" s="151">
        <f t="shared" si="1"/>
        <v>0</v>
      </c>
      <c r="L19" s="153">
        <v>0</v>
      </c>
      <c r="M19" s="151">
        <f t="shared" si="2"/>
        <v>0</v>
      </c>
      <c r="N19" s="154">
        <v>20</v>
      </c>
      <c r="O19" s="155">
        <v>4</v>
      </c>
      <c r="P19" s="150" t="s">
        <v>10</v>
      </c>
    </row>
    <row r="20" spans="1:16" s="150" customFormat="1" ht="12.75" customHeight="1">
      <c r="A20" s="149" t="s">
        <v>118</v>
      </c>
      <c r="B20" s="149" t="s">
        <v>105</v>
      </c>
      <c r="C20" s="149" t="s">
        <v>106</v>
      </c>
      <c r="D20" s="150" t="s">
        <v>119</v>
      </c>
      <c r="E20" s="150" t="s">
        <v>120</v>
      </c>
      <c r="F20" s="149" t="s">
        <v>109</v>
      </c>
      <c r="G20" s="151">
        <v>18.877</v>
      </c>
      <c r="H20" s="152">
        <v>0</v>
      </c>
      <c r="I20" s="152">
        <f t="shared" si="0"/>
        <v>0</v>
      </c>
      <c r="J20" s="153">
        <v>0</v>
      </c>
      <c r="K20" s="151">
        <f t="shared" si="1"/>
        <v>0</v>
      </c>
      <c r="L20" s="153">
        <v>0</v>
      </c>
      <c r="M20" s="151">
        <f t="shared" si="2"/>
        <v>0</v>
      </c>
      <c r="N20" s="154">
        <v>20</v>
      </c>
      <c r="O20" s="155">
        <v>4</v>
      </c>
      <c r="P20" s="150" t="s">
        <v>10</v>
      </c>
    </row>
    <row r="21" spans="1:16" s="150" customFormat="1" ht="12.75" customHeight="1">
      <c r="A21" s="149" t="s">
        <v>121</v>
      </c>
      <c r="B21" s="149" t="s">
        <v>105</v>
      </c>
      <c r="C21" s="149" t="s">
        <v>106</v>
      </c>
      <c r="D21" s="150" t="s">
        <v>122</v>
      </c>
      <c r="E21" s="150" t="s">
        <v>123</v>
      </c>
      <c r="F21" s="149" t="s">
        <v>109</v>
      </c>
      <c r="G21" s="151">
        <v>9.594</v>
      </c>
      <c r="H21" s="152">
        <v>0</v>
      </c>
      <c r="I21" s="152">
        <f t="shared" si="0"/>
        <v>0</v>
      </c>
      <c r="J21" s="153">
        <v>0</v>
      </c>
      <c r="K21" s="151">
        <f t="shared" si="1"/>
        <v>0</v>
      </c>
      <c r="L21" s="153">
        <v>0</v>
      </c>
      <c r="M21" s="151">
        <f t="shared" si="2"/>
        <v>0</v>
      </c>
      <c r="N21" s="154">
        <v>20</v>
      </c>
      <c r="O21" s="155">
        <v>4</v>
      </c>
      <c r="P21" s="150" t="s">
        <v>10</v>
      </c>
    </row>
    <row r="22" spans="1:16" s="150" customFormat="1" ht="12.75" customHeight="1">
      <c r="A22" s="149" t="s">
        <v>124</v>
      </c>
      <c r="B22" s="149" t="s">
        <v>105</v>
      </c>
      <c r="C22" s="149" t="s">
        <v>106</v>
      </c>
      <c r="D22" s="150" t="s">
        <v>125</v>
      </c>
      <c r="E22" s="150" t="s">
        <v>126</v>
      </c>
      <c r="F22" s="149" t="s">
        <v>109</v>
      </c>
      <c r="G22" s="151">
        <v>8.139</v>
      </c>
      <c r="H22" s="152">
        <v>0</v>
      </c>
      <c r="I22" s="152">
        <f t="shared" si="0"/>
        <v>0</v>
      </c>
      <c r="J22" s="153">
        <v>0</v>
      </c>
      <c r="K22" s="151">
        <f t="shared" si="1"/>
        <v>0</v>
      </c>
      <c r="L22" s="153">
        <v>0</v>
      </c>
      <c r="M22" s="151">
        <f t="shared" si="2"/>
        <v>0</v>
      </c>
      <c r="N22" s="154">
        <v>20</v>
      </c>
      <c r="O22" s="155">
        <v>4</v>
      </c>
      <c r="P22" s="150" t="s">
        <v>10</v>
      </c>
    </row>
    <row r="23" spans="1:16" s="150" customFormat="1" ht="12.75" customHeight="1">
      <c r="A23" s="149" t="s">
        <v>127</v>
      </c>
      <c r="B23" s="149" t="s">
        <v>105</v>
      </c>
      <c r="C23" s="149" t="s">
        <v>106</v>
      </c>
      <c r="D23" s="150" t="s">
        <v>128</v>
      </c>
      <c r="E23" s="150" t="s">
        <v>129</v>
      </c>
      <c r="F23" s="149" t="s">
        <v>109</v>
      </c>
      <c r="G23" s="151">
        <v>8.139</v>
      </c>
      <c r="H23" s="152">
        <v>0</v>
      </c>
      <c r="I23" s="152">
        <f t="shared" si="0"/>
        <v>0</v>
      </c>
      <c r="J23" s="153">
        <v>0</v>
      </c>
      <c r="K23" s="151">
        <f t="shared" si="1"/>
        <v>0</v>
      </c>
      <c r="L23" s="153">
        <v>0</v>
      </c>
      <c r="M23" s="151">
        <f t="shared" si="2"/>
        <v>0</v>
      </c>
      <c r="N23" s="154">
        <v>20</v>
      </c>
      <c r="O23" s="155">
        <v>4</v>
      </c>
      <c r="P23" s="150" t="s">
        <v>10</v>
      </c>
    </row>
    <row r="24" spans="1:16" s="150" customFormat="1" ht="12.75" customHeight="1">
      <c r="A24" s="149" t="s">
        <v>130</v>
      </c>
      <c r="B24" s="149" t="s">
        <v>105</v>
      </c>
      <c r="C24" s="149" t="s">
        <v>106</v>
      </c>
      <c r="D24" s="150" t="s">
        <v>131</v>
      </c>
      <c r="E24" s="150" t="s">
        <v>132</v>
      </c>
      <c r="F24" s="149" t="s">
        <v>109</v>
      </c>
      <c r="G24" s="151">
        <v>1.144</v>
      </c>
      <c r="H24" s="152">
        <v>0</v>
      </c>
      <c r="I24" s="152">
        <f t="shared" si="0"/>
        <v>0</v>
      </c>
      <c r="J24" s="153">
        <v>0</v>
      </c>
      <c r="K24" s="151">
        <f t="shared" si="1"/>
        <v>0</v>
      </c>
      <c r="L24" s="153">
        <v>0</v>
      </c>
      <c r="M24" s="151">
        <f t="shared" si="2"/>
        <v>0</v>
      </c>
      <c r="N24" s="154">
        <v>20</v>
      </c>
      <c r="O24" s="155">
        <v>4</v>
      </c>
      <c r="P24" s="150" t="s">
        <v>10</v>
      </c>
    </row>
    <row r="25" spans="1:16" s="150" customFormat="1" ht="12.75" customHeight="1">
      <c r="A25" s="149" t="s">
        <v>133</v>
      </c>
      <c r="B25" s="149" t="s">
        <v>105</v>
      </c>
      <c r="C25" s="149" t="s">
        <v>106</v>
      </c>
      <c r="D25" s="150" t="s">
        <v>134</v>
      </c>
      <c r="E25" s="150" t="s">
        <v>135</v>
      </c>
      <c r="F25" s="149" t="s">
        <v>109</v>
      </c>
      <c r="G25" s="151">
        <v>1.144</v>
      </c>
      <c r="H25" s="152">
        <v>0</v>
      </c>
      <c r="I25" s="152">
        <f t="shared" si="0"/>
        <v>0</v>
      </c>
      <c r="J25" s="153">
        <v>0</v>
      </c>
      <c r="K25" s="151">
        <f t="shared" si="1"/>
        <v>0</v>
      </c>
      <c r="L25" s="153">
        <v>0</v>
      </c>
      <c r="M25" s="151">
        <f t="shared" si="2"/>
        <v>0</v>
      </c>
      <c r="N25" s="154">
        <v>20</v>
      </c>
      <c r="O25" s="155">
        <v>4</v>
      </c>
      <c r="P25" s="150" t="s">
        <v>10</v>
      </c>
    </row>
    <row r="26" spans="1:16" s="150" customFormat="1" ht="12.75" customHeight="1">
      <c r="A26" s="149" t="s">
        <v>136</v>
      </c>
      <c r="B26" s="149" t="s">
        <v>105</v>
      </c>
      <c r="C26" s="149" t="s">
        <v>137</v>
      </c>
      <c r="D26" s="150" t="s">
        <v>138</v>
      </c>
      <c r="E26" s="150" t="s">
        <v>139</v>
      </c>
      <c r="F26" s="149" t="s">
        <v>140</v>
      </c>
      <c r="G26" s="151">
        <v>27.13</v>
      </c>
      <c r="H26" s="152">
        <v>0</v>
      </c>
      <c r="I26" s="152">
        <f t="shared" si="0"/>
        <v>0</v>
      </c>
      <c r="J26" s="153">
        <v>0.1056194639</v>
      </c>
      <c r="K26" s="151">
        <f t="shared" si="1"/>
        <v>2.865456055607</v>
      </c>
      <c r="L26" s="153">
        <v>0</v>
      </c>
      <c r="M26" s="151">
        <f t="shared" si="2"/>
        <v>0</v>
      </c>
      <c r="N26" s="154">
        <v>20</v>
      </c>
      <c r="O26" s="155">
        <v>4</v>
      </c>
      <c r="P26" s="150" t="s">
        <v>10</v>
      </c>
    </row>
    <row r="27" spans="1:16" s="150" customFormat="1" ht="12.75" customHeight="1">
      <c r="A27" s="149" t="s">
        <v>141</v>
      </c>
      <c r="B27" s="149" t="s">
        <v>142</v>
      </c>
      <c r="C27" s="149" t="s">
        <v>143</v>
      </c>
      <c r="D27" s="150" t="s">
        <v>144</v>
      </c>
      <c r="E27" s="150" t="s">
        <v>145</v>
      </c>
      <c r="F27" s="149" t="s">
        <v>146</v>
      </c>
      <c r="G27" s="151">
        <v>27.401</v>
      </c>
      <c r="H27" s="152">
        <v>0</v>
      </c>
      <c r="I27" s="152">
        <f t="shared" si="0"/>
        <v>0</v>
      </c>
      <c r="J27" s="153">
        <v>0.081</v>
      </c>
      <c r="K27" s="151">
        <f t="shared" si="1"/>
        <v>2.219481</v>
      </c>
      <c r="L27" s="153">
        <v>0</v>
      </c>
      <c r="M27" s="151">
        <f t="shared" si="2"/>
        <v>0</v>
      </c>
      <c r="N27" s="154">
        <v>20</v>
      </c>
      <c r="O27" s="155">
        <v>8</v>
      </c>
      <c r="P27" s="150" t="s">
        <v>10</v>
      </c>
    </row>
    <row r="28" spans="1:16" s="150" customFormat="1" ht="12.75" customHeight="1">
      <c r="A28" s="149" t="s">
        <v>147</v>
      </c>
      <c r="B28" s="149" t="s">
        <v>105</v>
      </c>
      <c r="C28" s="149" t="s">
        <v>148</v>
      </c>
      <c r="D28" s="150" t="s">
        <v>149</v>
      </c>
      <c r="E28" s="150" t="s">
        <v>150</v>
      </c>
      <c r="F28" s="149" t="s">
        <v>109</v>
      </c>
      <c r="G28" s="151">
        <v>1.144</v>
      </c>
      <c r="H28" s="152">
        <v>0</v>
      </c>
      <c r="I28" s="152">
        <f t="shared" si="0"/>
        <v>0</v>
      </c>
      <c r="J28" s="153">
        <v>2.377896613</v>
      </c>
      <c r="K28" s="151">
        <f t="shared" si="1"/>
        <v>2.7203137252719998</v>
      </c>
      <c r="L28" s="153">
        <v>0</v>
      </c>
      <c r="M28" s="151">
        <f t="shared" si="2"/>
        <v>0</v>
      </c>
      <c r="N28" s="154">
        <v>20</v>
      </c>
      <c r="O28" s="155">
        <v>4</v>
      </c>
      <c r="P28" s="150" t="s">
        <v>10</v>
      </c>
    </row>
    <row r="29" spans="1:16" s="150" customFormat="1" ht="12.75" customHeight="1">
      <c r="A29" s="149" t="s">
        <v>151</v>
      </c>
      <c r="B29" s="149" t="s">
        <v>105</v>
      </c>
      <c r="C29" s="149" t="s">
        <v>148</v>
      </c>
      <c r="D29" s="150" t="s">
        <v>152</v>
      </c>
      <c r="E29" s="150" t="s">
        <v>153</v>
      </c>
      <c r="F29" s="149" t="s">
        <v>146</v>
      </c>
      <c r="G29" s="151">
        <v>12</v>
      </c>
      <c r="H29" s="152">
        <v>0</v>
      </c>
      <c r="I29" s="152">
        <f t="shared" si="0"/>
        <v>0</v>
      </c>
      <c r="J29" s="153">
        <v>2.377896613</v>
      </c>
      <c r="K29" s="151">
        <f t="shared" si="1"/>
        <v>28.534759356</v>
      </c>
      <c r="L29" s="153">
        <v>0</v>
      </c>
      <c r="M29" s="151">
        <f t="shared" si="2"/>
        <v>0</v>
      </c>
      <c r="N29" s="154">
        <v>20</v>
      </c>
      <c r="O29" s="155">
        <v>4</v>
      </c>
      <c r="P29" s="150" t="s">
        <v>10</v>
      </c>
    </row>
    <row r="30" spans="1:17" s="150" customFormat="1" ht="12.75" customHeight="1">
      <c r="A30" s="149" t="s">
        <v>154</v>
      </c>
      <c r="B30" s="149" t="s">
        <v>105</v>
      </c>
      <c r="C30" s="149" t="s">
        <v>155</v>
      </c>
      <c r="D30" s="150" t="s">
        <v>156</v>
      </c>
      <c r="E30" s="165" t="s">
        <v>157</v>
      </c>
      <c r="F30" s="162" t="s">
        <v>158</v>
      </c>
      <c r="G30" s="169">
        <v>30.982</v>
      </c>
      <c r="H30" s="166">
        <v>0</v>
      </c>
      <c r="I30" s="152">
        <f t="shared" si="0"/>
        <v>0</v>
      </c>
      <c r="J30" s="153">
        <v>0.501</v>
      </c>
      <c r="K30" s="151">
        <f t="shared" si="1"/>
        <v>15.521982</v>
      </c>
      <c r="L30" s="153">
        <v>0</v>
      </c>
      <c r="M30" s="151">
        <f t="shared" si="2"/>
        <v>0</v>
      </c>
      <c r="N30" s="154">
        <v>20</v>
      </c>
      <c r="O30" s="155">
        <v>4</v>
      </c>
      <c r="P30" s="150" t="s">
        <v>10</v>
      </c>
      <c r="Q30" s="161"/>
    </row>
    <row r="31" spans="1:17" s="150" customFormat="1" ht="12.75" customHeight="1">
      <c r="A31" s="149" t="s">
        <v>159</v>
      </c>
      <c r="B31" s="149" t="s">
        <v>105</v>
      </c>
      <c r="C31" s="149" t="s">
        <v>155</v>
      </c>
      <c r="D31" s="150" t="s">
        <v>160</v>
      </c>
      <c r="E31" s="161" t="s">
        <v>161</v>
      </c>
      <c r="F31" s="149" t="s">
        <v>158</v>
      </c>
      <c r="G31" s="168">
        <v>30.982</v>
      </c>
      <c r="H31" s="167">
        <v>0</v>
      </c>
      <c r="I31" s="167">
        <f t="shared" si="0"/>
        <v>0</v>
      </c>
      <c r="J31" s="170">
        <v>0.501</v>
      </c>
      <c r="K31" s="168">
        <f t="shared" si="1"/>
        <v>15.521982</v>
      </c>
      <c r="L31" s="170">
        <v>0</v>
      </c>
      <c r="M31" s="168">
        <f t="shared" si="2"/>
        <v>0</v>
      </c>
      <c r="N31" s="171">
        <v>20</v>
      </c>
      <c r="O31" s="155">
        <v>4</v>
      </c>
      <c r="P31" s="150" t="s">
        <v>10</v>
      </c>
      <c r="Q31" s="161" t="s">
        <v>387</v>
      </c>
    </row>
    <row r="32" spans="1:16" s="150" customFormat="1" ht="12.75" customHeight="1">
      <c r="A32" s="149" t="s">
        <v>162</v>
      </c>
      <c r="B32" s="149" t="s">
        <v>105</v>
      </c>
      <c r="C32" s="149" t="s">
        <v>137</v>
      </c>
      <c r="D32" s="150" t="s">
        <v>163</v>
      </c>
      <c r="E32" s="150" t="s">
        <v>164</v>
      </c>
      <c r="F32" s="149" t="s">
        <v>158</v>
      </c>
      <c r="G32" s="151">
        <v>30.981</v>
      </c>
      <c r="H32" s="152">
        <v>0</v>
      </c>
      <c r="I32" s="152">
        <f t="shared" si="0"/>
        <v>0</v>
      </c>
      <c r="J32" s="153">
        <v>0.112</v>
      </c>
      <c r="K32" s="151">
        <f t="shared" si="1"/>
        <v>3.469872</v>
      </c>
      <c r="L32" s="153">
        <v>0</v>
      </c>
      <c r="M32" s="151">
        <f t="shared" si="2"/>
        <v>0</v>
      </c>
      <c r="N32" s="154">
        <v>20</v>
      </c>
      <c r="O32" s="155">
        <v>4</v>
      </c>
      <c r="P32" s="150" t="s">
        <v>10</v>
      </c>
    </row>
    <row r="33" spans="1:16" s="150" customFormat="1" ht="12.75" customHeight="1">
      <c r="A33" s="149" t="s">
        <v>165</v>
      </c>
      <c r="B33" s="149" t="s">
        <v>105</v>
      </c>
      <c r="C33" s="149" t="s">
        <v>166</v>
      </c>
      <c r="D33" s="150" t="s">
        <v>167</v>
      </c>
      <c r="E33" s="150" t="s">
        <v>168</v>
      </c>
      <c r="F33" s="149" t="s">
        <v>169</v>
      </c>
      <c r="G33" s="151">
        <v>1</v>
      </c>
      <c r="H33" s="152">
        <v>0</v>
      </c>
      <c r="I33" s="152">
        <f t="shared" si="0"/>
        <v>0</v>
      </c>
      <c r="J33" s="153">
        <v>0</v>
      </c>
      <c r="K33" s="151">
        <f t="shared" si="1"/>
        <v>0</v>
      </c>
      <c r="L33" s="153">
        <v>0</v>
      </c>
      <c r="M33" s="151">
        <f t="shared" si="2"/>
        <v>0</v>
      </c>
      <c r="N33" s="154">
        <v>20</v>
      </c>
      <c r="O33" s="155">
        <v>4</v>
      </c>
      <c r="P33" s="150" t="s">
        <v>10</v>
      </c>
    </row>
    <row r="34" spans="1:16" s="150" customFormat="1" ht="12.75" customHeight="1">
      <c r="A34" s="149" t="s">
        <v>170</v>
      </c>
      <c r="B34" s="149" t="s">
        <v>142</v>
      </c>
      <c r="C34" s="149" t="s">
        <v>143</v>
      </c>
      <c r="D34" s="150" t="s">
        <v>171</v>
      </c>
      <c r="E34" s="150" t="s">
        <v>172</v>
      </c>
      <c r="F34" s="149" t="s">
        <v>169</v>
      </c>
      <c r="G34" s="151">
        <v>1</v>
      </c>
      <c r="H34" s="152">
        <v>0</v>
      </c>
      <c r="I34" s="152">
        <f t="shared" si="0"/>
        <v>0</v>
      </c>
      <c r="J34" s="153">
        <v>0</v>
      </c>
      <c r="K34" s="151">
        <f t="shared" si="1"/>
        <v>0</v>
      </c>
      <c r="L34" s="153">
        <v>0</v>
      </c>
      <c r="M34" s="151">
        <f t="shared" si="2"/>
        <v>0</v>
      </c>
      <c r="N34" s="154">
        <v>20</v>
      </c>
      <c r="O34" s="155">
        <v>8</v>
      </c>
      <c r="P34" s="150" t="s">
        <v>10</v>
      </c>
    </row>
    <row r="35" spans="2:16" s="134" customFormat="1" ht="12.75" customHeight="1">
      <c r="B35" s="133" t="s">
        <v>61</v>
      </c>
      <c r="D35" s="134" t="s">
        <v>173</v>
      </c>
      <c r="E35" s="134" t="s">
        <v>174</v>
      </c>
      <c r="I35" s="135">
        <f>SUM(I36:I55)</f>
        <v>0</v>
      </c>
      <c r="K35" s="136">
        <f>SUM(K36:K55)</f>
        <v>145.3911630965216</v>
      </c>
      <c r="M35" s="136">
        <f>SUM(M36:M55)</f>
        <v>0</v>
      </c>
      <c r="P35" s="134" t="s">
        <v>104</v>
      </c>
    </row>
    <row r="36" spans="1:16" s="150" customFormat="1" ht="12.75" customHeight="1">
      <c r="A36" s="149" t="s">
        <v>175</v>
      </c>
      <c r="B36" s="149" t="s">
        <v>105</v>
      </c>
      <c r="C36" s="149" t="s">
        <v>106</v>
      </c>
      <c r="D36" s="150" t="s">
        <v>107</v>
      </c>
      <c r="E36" s="150" t="s">
        <v>108</v>
      </c>
      <c r="F36" s="149" t="s">
        <v>109</v>
      </c>
      <c r="G36" s="151">
        <v>31.688</v>
      </c>
      <c r="H36" s="152">
        <v>0</v>
      </c>
      <c r="I36" s="152">
        <f aca="true" t="shared" si="3" ref="I36:I55">ROUND(G36*H36,3)</f>
        <v>0</v>
      </c>
      <c r="J36" s="153">
        <v>0</v>
      </c>
      <c r="K36" s="151">
        <f aca="true" t="shared" si="4" ref="K36:K55">G36*J36</f>
        <v>0</v>
      </c>
      <c r="L36" s="153">
        <v>0</v>
      </c>
      <c r="M36" s="151">
        <f aca="true" t="shared" si="5" ref="M36:M55">G36*L36</f>
        <v>0</v>
      </c>
      <c r="N36" s="154">
        <v>20</v>
      </c>
      <c r="O36" s="155">
        <v>4</v>
      </c>
      <c r="P36" s="150" t="s">
        <v>10</v>
      </c>
    </row>
    <row r="37" spans="1:16" s="150" customFormat="1" ht="12.75" customHeight="1">
      <c r="A37" s="149" t="s">
        <v>176</v>
      </c>
      <c r="B37" s="149" t="s">
        <v>105</v>
      </c>
      <c r="C37" s="149" t="s">
        <v>106</v>
      </c>
      <c r="D37" s="150" t="s">
        <v>110</v>
      </c>
      <c r="E37" s="150" t="s">
        <v>111</v>
      </c>
      <c r="F37" s="149" t="s">
        <v>109</v>
      </c>
      <c r="G37" s="151">
        <v>31.688</v>
      </c>
      <c r="H37" s="152">
        <v>0</v>
      </c>
      <c r="I37" s="152">
        <f t="shared" si="3"/>
        <v>0</v>
      </c>
      <c r="J37" s="153">
        <v>0</v>
      </c>
      <c r="K37" s="151">
        <f t="shared" si="4"/>
        <v>0</v>
      </c>
      <c r="L37" s="153">
        <v>0</v>
      </c>
      <c r="M37" s="151">
        <f t="shared" si="5"/>
        <v>0</v>
      </c>
      <c r="N37" s="154">
        <v>20</v>
      </c>
      <c r="O37" s="155">
        <v>4</v>
      </c>
      <c r="P37" s="150" t="s">
        <v>10</v>
      </c>
    </row>
    <row r="38" spans="1:16" s="150" customFormat="1" ht="12.75" customHeight="1">
      <c r="A38" s="149" t="s">
        <v>177</v>
      </c>
      <c r="B38" s="149" t="s">
        <v>105</v>
      </c>
      <c r="C38" s="149" t="s">
        <v>106</v>
      </c>
      <c r="D38" s="150" t="s">
        <v>113</v>
      </c>
      <c r="E38" s="150" t="s">
        <v>114</v>
      </c>
      <c r="F38" s="149" t="s">
        <v>109</v>
      </c>
      <c r="G38" s="151">
        <v>43.371</v>
      </c>
      <c r="H38" s="152">
        <v>0</v>
      </c>
      <c r="I38" s="152">
        <f t="shared" si="3"/>
        <v>0</v>
      </c>
      <c r="J38" s="153">
        <v>0</v>
      </c>
      <c r="K38" s="151">
        <f t="shared" si="4"/>
        <v>0</v>
      </c>
      <c r="L38" s="153">
        <v>0</v>
      </c>
      <c r="M38" s="151">
        <f t="shared" si="5"/>
        <v>0</v>
      </c>
      <c r="N38" s="154">
        <v>20</v>
      </c>
      <c r="O38" s="155">
        <v>4</v>
      </c>
      <c r="P38" s="150" t="s">
        <v>10</v>
      </c>
    </row>
    <row r="39" spans="1:16" s="150" customFormat="1" ht="12.75" customHeight="1">
      <c r="A39" s="149" t="s">
        <v>178</v>
      </c>
      <c r="B39" s="149" t="s">
        <v>105</v>
      </c>
      <c r="C39" s="149" t="s">
        <v>106</v>
      </c>
      <c r="D39" s="150" t="s">
        <v>116</v>
      </c>
      <c r="E39" s="150" t="s">
        <v>117</v>
      </c>
      <c r="F39" s="149" t="s">
        <v>109</v>
      </c>
      <c r="G39" s="151">
        <v>43.371</v>
      </c>
      <c r="H39" s="152">
        <v>0</v>
      </c>
      <c r="I39" s="152">
        <f t="shared" si="3"/>
        <v>0</v>
      </c>
      <c r="J39" s="153">
        <v>0</v>
      </c>
      <c r="K39" s="151">
        <f t="shared" si="4"/>
        <v>0</v>
      </c>
      <c r="L39" s="153">
        <v>0</v>
      </c>
      <c r="M39" s="151">
        <f t="shared" si="5"/>
        <v>0</v>
      </c>
      <c r="N39" s="154">
        <v>20</v>
      </c>
      <c r="O39" s="155">
        <v>4</v>
      </c>
      <c r="P39" s="150" t="s">
        <v>10</v>
      </c>
    </row>
    <row r="40" spans="1:16" s="150" customFormat="1" ht="12.75" customHeight="1">
      <c r="A40" s="149" t="s">
        <v>179</v>
      </c>
      <c r="B40" s="149" t="s">
        <v>105</v>
      </c>
      <c r="C40" s="149" t="s">
        <v>106</v>
      </c>
      <c r="D40" s="150" t="s">
        <v>119</v>
      </c>
      <c r="E40" s="150" t="s">
        <v>120</v>
      </c>
      <c r="F40" s="149" t="s">
        <v>109</v>
      </c>
      <c r="G40" s="151">
        <v>43.371</v>
      </c>
      <c r="H40" s="152">
        <v>0</v>
      </c>
      <c r="I40" s="152">
        <f t="shared" si="3"/>
        <v>0</v>
      </c>
      <c r="J40" s="153">
        <v>0</v>
      </c>
      <c r="K40" s="151">
        <f t="shared" si="4"/>
        <v>0</v>
      </c>
      <c r="L40" s="153">
        <v>0</v>
      </c>
      <c r="M40" s="151">
        <f t="shared" si="5"/>
        <v>0</v>
      </c>
      <c r="N40" s="154">
        <v>20</v>
      </c>
      <c r="O40" s="155">
        <v>4</v>
      </c>
      <c r="P40" s="150" t="s">
        <v>10</v>
      </c>
    </row>
    <row r="41" spans="1:16" s="150" customFormat="1" ht="12.75" customHeight="1">
      <c r="A41" s="149" t="s">
        <v>180</v>
      </c>
      <c r="B41" s="149" t="s">
        <v>105</v>
      </c>
      <c r="C41" s="149" t="s">
        <v>106</v>
      </c>
      <c r="D41" s="150" t="s">
        <v>122</v>
      </c>
      <c r="E41" s="150" t="s">
        <v>123</v>
      </c>
      <c r="F41" s="149" t="s">
        <v>109</v>
      </c>
      <c r="G41" s="151">
        <v>31.688</v>
      </c>
      <c r="H41" s="152">
        <v>0</v>
      </c>
      <c r="I41" s="152">
        <f t="shared" si="3"/>
        <v>0</v>
      </c>
      <c r="J41" s="153">
        <v>0</v>
      </c>
      <c r="K41" s="151">
        <f t="shared" si="4"/>
        <v>0</v>
      </c>
      <c r="L41" s="153">
        <v>0</v>
      </c>
      <c r="M41" s="151">
        <f t="shared" si="5"/>
        <v>0</v>
      </c>
      <c r="N41" s="154">
        <v>20</v>
      </c>
      <c r="O41" s="155">
        <v>4</v>
      </c>
      <c r="P41" s="150" t="s">
        <v>10</v>
      </c>
    </row>
    <row r="42" spans="1:16" s="150" customFormat="1" ht="12.75" customHeight="1">
      <c r="A42" s="149" t="s">
        <v>181</v>
      </c>
      <c r="B42" s="149" t="s">
        <v>105</v>
      </c>
      <c r="C42" s="149" t="s">
        <v>106</v>
      </c>
      <c r="D42" s="150" t="s">
        <v>125</v>
      </c>
      <c r="E42" s="150" t="s">
        <v>126</v>
      </c>
      <c r="F42" s="149" t="s">
        <v>109</v>
      </c>
      <c r="G42" s="151">
        <v>10.927</v>
      </c>
      <c r="H42" s="152">
        <v>0</v>
      </c>
      <c r="I42" s="152">
        <f t="shared" si="3"/>
        <v>0</v>
      </c>
      <c r="J42" s="153">
        <v>0</v>
      </c>
      <c r="K42" s="151">
        <f t="shared" si="4"/>
        <v>0</v>
      </c>
      <c r="L42" s="153">
        <v>0</v>
      </c>
      <c r="M42" s="151">
        <f t="shared" si="5"/>
        <v>0</v>
      </c>
      <c r="N42" s="154">
        <v>20</v>
      </c>
      <c r="O42" s="155">
        <v>4</v>
      </c>
      <c r="P42" s="150" t="s">
        <v>10</v>
      </c>
    </row>
    <row r="43" spans="1:16" s="150" customFormat="1" ht="12.75" customHeight="1">
      <c r="A43" s="149" t="s">
        <v>182</v>
      </c>
      <c r="B43" s="149" t="s">
        <v>105</v>
      </c>
      <c r="C43" s="149" t="s">
        <v>106</v>
      </c>
      <c r="D43" s="150" t="s">
        <v>128</v>
      </c>
      <c r="E43" s="150" t="s">
        <v>129</v>
      </c>
      <c r="F43" s="149" t="s">
        <v>109</v>
      </c>
      <c r="G43" s="151">
        <v>10.927</v>
      </c>
      <c r="H43" s="152">
        <v>0</v>
      </c>
      <c r="I43" s="152">
        <f t="shared" si="3"/>
        <v>0</v>
      </c>
      <c r="J43" s="153">
        <v>0</v>
      </c>
      <c r="K43" s="151">
        <f t="shared" si="4"/>
        <v>0</v>
      </c>
      <c r="L43" s="153">
        <v>0</v>
      </c>
      <c r="M43" s="151">
        <f t="shared" si="5"/>
        <v>0</v>
      </c>
      <c r="N43" s="154">
        <v>20</v>
      </c>
      <c r="O43" s="155">
        <v>4</v>
      </c>
      <c r="P43" s="150" t="s">
        <v>10</v>
      </c>
    </row>
    <row r="44" spans="1:16" s="150" customFormat="1" ht="12.75" customHeight="1">
      <c r="A44" s="149" t="s">
        <v>183</v>
      </c>
      <c r="B44" s="149" t="s">
        <v>105</v>
      </c>
      <c r="C44" s="149" t="s">
        <v>106</v>
      </c>
      <c r="D44" s="150" t="s">
        <v>131</v>
      </c>
      <c r="E44" s="150" t="s">
        <v>132</v>
      </c>
      <c r="F44" s="149" t="s">
        <v>109</v>
      </c>
      <c r="G44" s="151">
        <v>0.756</v>
      </c>
      <c r="H44" s="152">
        <v>0</v>
      </c>
      <c r="I44" s="152">
        <f t="shared" si="3"/>
        <v>0</v>
      </c>
      <c r="J44" s="153">
        <v>0</v>
      </c>
      <c r="K44" s="151">
        <f t="shared" si="4"/>
        <v>0</v>
      </c>
      <c r="L44" s="153">
        <v>0</v>
      </c>
      <c r="M44" s="151">
        <f t="shared" si="5"/>
        <v>0</v>
      </c>
      <c r="N44" s="154">
        <v>20</v>
      </c>
      <c r="O44" s="155">
        <v>4</v>
      </c>
      <c r="P44" s="150" t="s">
        <v>10</v>
      </c>
    </row>
    <row r="45" spans="1:16" s="150" customFormat="1" ht="12.75" customHeight="1">
      <c r="A45" s="149" t="s">
        <v>184</v>
      </c>
      <c r="B45" s="149" t="s">
        <v>105</v>
      </c>
      <c r="C45" s="149" t="s">
        <v>106</v>
      </c>
      <c r="D45" s="150" t="s">
        <v>134</v>
      </c>
      <c r="E45" s="150" t="s">
        <v>135</v>
      </c>
      <c r="F45" s="149" t="s">
        <v>109</v>
      </c>
      <c r="G45" s="151">
        <v>0.756</v>
      </c>
      <c r="H45" s="152">
        <v>0</v>
      </c>
      <c r="I45" s="152">
        <f t="shared" si="3"/>
        <v>0</v>
      </c>
      <c r="J45" s="153">
        <v>0</v>
      </c>
      <c r="K45" s="151">
        <f t="shared" si="4"/>
        <v>0</v>
      </c>
      <c r="L45" s="153">
        <v>0</v>
      </c>
      <c r="M45" s="151">
        <f t="shared" si="5"/>
        <v>0</v>
      </c>
      <c r="N45" s="154">
        <v>20</v>
      </c>
      <c r="O45" s="155">
        <v>4</v>
      </c>
      <c r="P45" s="150" t="s">
        <v>10</v>
      </c>
    </row>
    <row r="46" spans="1:16" s="150" customFormat="1" ht="12.75" customHeight="1">
      <c r="A46" s="149" t="s">
        <v>185</v>
      </c>
      <c r="B46" s="149" t="s">
        <v>105</v>
      </c>
      <c r="C46" s="149" t="s">
        <v>137</v>
      </c>
      <c r="D46" s="150" t="s">
        <v>138</v>
      </c>
      <c r="E46" s="150" t="s">
        <v>139</v>
      </c>
      <c r="F46" s="149" t="s">
        <v>140</v>
      </c>
      <c r="G46" s="151">
        <v>36.424</v>
      </c>
      <c r="H46" s="152">
        <v>0</v>
      </c>
      <c r="I46" s="152">
        <f t="shared" si="3"/>
        <v>0</v>
      </c>
      <c r="J46" s="153">
        <v>0.1056194639</v>
      </c>
      <c r="K46" s="151">
        <f t="shared" si="4"/>
        <v>3.8470833530936</v>
      </c>
      <c r="L46" s="153">
        <v>0</v>
      </c>
      <c r="M46" s="151">
        <f t="shared" si="5"/>
        <v>0</v>
      </c>
      <c r="N46" s="154">
        <v>20</v>
      </c>
      <c r="O46" s="155">
        <v>4</v>
      </c>
      <c r="P46" s="150" t="s">
        <v>10</v>
      </c>
    </row>
    <row r="47" spans="1:16" s="150" customFormat="1" ht="12.75" customHeight="1">
      <c r="A47" s="149" t="s">
        <v>186</v>
      </c>
      <c r="B47" s="149" t="s">
        <v>142</v>
      </c>
      <c r="C47" s="149" t="s">
        <v>143</v>
      </c>
      <c r="D47" s="150" t="s">
        <v>144</v>
      </c>
      <c r="E47" s="150" t="s">
        <v>145</v>
      </c>
      <c r="F47" s="149" t="s">
        <v>146</v>
      </c>
      <c r="G47" s="151">
        <v>36.788</v>
      </c>
      <c r="H47" s="152">
        <v>0</v>
      </c>
      <c r="I47" s="152">
        <f t="shared" si="3"/>
        <v>0</v>
      </c>
      <c r="J47" s="153">
        <v>0.081</v>
      </c>
      <c r="K47" s="151">
        <f t="shared" si="4"/>
        <v>2.979828</v>
      </c>
      <c r="L47" s="153">
        <v>0</v>
      </c>
      <c r="M47" s="151">
        <f t="shared" si="5"/>
        <v>0</v>
      </c>
      <c r="N47" s="154">
        <v>20</v>
      </c>
      <c r="O47" s="155">
        <v>8</v>
      </c>
      <c r="P47" s="150" t="s">
        <v>10</v>
      </c>
    </row>
    <row r="48" spans="1:16" s="150" customFormat="1" ht="12.75" customHeight="1">
      <c r="A48" s="149" t="s">
        <v>187</v>
      </c>
      <c r="B48" s="149" t="s">
        <v>105</v>
      </c>
      <c r="C48" s="149" t="s">
        <v>148</v>
      </c>
      <c r="D48" s="150" t="s">
        <v>149</v>
      </c>
      <c r="E48" s="150" t="s">
        <v>150</v>
      </c>
      <c r="F48" s="149" t="s">
        <v>109</v>
      </c>
      <c r="G48" s="151">
        <v>0.756</v>
      </c>
      <c r="H48" s="152">
        <v>0</v>
      </c>
      <c r="I48" s="152">
        <f t="shared" si="3"/>
        <v>0</v>
      </c>
      <c r="J48" s="153">
        <v>2.377896613</v>
      </c>
      <c r="K48" s="151">
        <f t="shared" si="4"/>
        <v>1.7976898394279999</v>
      </c>
      <c r="L48" s="153">
        <v>0</v>
      </c>
      <c r="M48" s="151">
        <f t="shared" si="5"/>
        <v>0</v>
      </c>
      <c r="N48" s="154">
        <v>20</v>
      </c>
      <c r="O48" s="155">
        <v>4</v>
      </c>
      <c r="P48" s="150" t="s">
        <v>10</v>
      </c>
    </row>
    <row r="49" spans="1:16" s="150" customFormat="1" ht="12.75" customHeight="1">
      <c r="A49" s="149" t="s">
        <v>188</v>
      </c>
      <c r="B49" s="149" t="s">
        <v>105</v>
      </c>
      <c r="C49" s="149" t="s">
        <v>148</v>
      </c>
      <c r="D49" s="150" t="s">
        <v>189</v>
      </c>
      <c r="E49" s="150" t="s">
        <v>190</v>
      </c>
      <c r="F49" s="149" t="s">
        <v>146</v>
      </c>
      <c r="G49" s="151">
        <v>8</v>
      </c>
      <c r="H49" s="152">
        <v>0</v>
      </c>
      <c r="I49" s="152">
        <f t="shared" si="3"/>
        <v>0</v>
      </c>
      <c r="J49" s="153">
        <v>2.377896613</v>
      </c>
      <c r="K49" s="151">
        <f t="shared" si="4"/>
        <v>19.023172904</v>
      </c>
      <c r="L49" s="153">
        <v>0</v>
      </c>
      <c r="M49" s="151">
        <f t="shared" si="5"/>
        <v>0</v>
      </c>
      <c r="N49" s="154">
        <v>20</v>
      </c>
      <c r="O49" s="155">
        <v>4</v>
      </c>
      <c r="P49" s="150" t="s">
        <v>10</v>
      </c>
    </row>
    <row r="50" spans="1:16" s="150" customFormat="1" ht="12.75" customHeight="1">
      <c r="A50" s="149" t="s">
        <v>191</v>
      </c>
      <c r="B50" s="149" t="s">
        <v>105</v>
      </c>
      <c r="C50" s="149" t="s">
        <v>155</v>
      </c>
      <c r="D50" s="150" t="s">
        <v>156</v>
      </c>
      <c r="E50" s="150" t="s">
        <v>157</v>
      </c>
      <c r="F50" s="149" t="s">
        <v>158</v>
      </c>
      <c r="G50" s="151">
        <v>105.631</v>
      </c>
      <c r="H50" s="152">
        <v>0</v>
      </c>
      <c r="I50" s="152">
        <f t="shared" si="3"/>
        <v>0</v>
      </c>
      <c r="J50" s="153">
        <v>0.501</v>
      </c>
      <c r="K50" s="151">
        <f t="shared" si="4"/>
        <v>52.921131</v>
      </c>
      <c r="L50" s="153">
        <v>0</v>
      </c>
      <c r="M50" s="151">
        <f t="shared" si="5"/>
        <v>0</v>
      </c>
      <c r="N50" s="154">
        <v>20</v>
      </c>
      <c r="O50" s="155">
        <v>4</v>
      </c>
      <c r="P50" s="150" t="s">
        <v>10</v>
      </c>
    </row>
    <row r="51" spans="1:17" s="150" customFormat="1" ht="12.75" customHeight="1">
      <c r="A51" s="149" t="s">
        <v>192</v>
      </c>
      <c r="B51" s="149" t="s">
        <v>105</v>
      </c>
      <c r="C51" s="149" t="s">
        <v>155</v>
      </c>
      <c r="D51" s="150" t="s">
        <v>160</v>
      </c>
      <c r="E51" s="161" t="s">
        <v>161</v>
      </c>
      <c r="F51" s="149" t="s">
        <v>158</v>
      </c>
      <c r="G51" s="168">
        <v>105.631</v>
      </c>
      <c r="H51" s="167">
        <v>0</v>
      </c>
      <c r="I51" s="167">
        <f t="shared" si="3"/>
        <v>0</v>
      </c>
      <c r="J51" s="170">
        <v>0.501</v>
      </c>
      <c r="K51" s="168">
        <f t="shared" si="4"/>
        <v>52.921131</v>
      </c>
      <c r="L51" s="170">
        <v>0</v>
      </c>
      <c r="M51" s="168">
        <f t="shared" si="5"/>
        <v>0</v>
      </c>
      <c r="N51" s="171">
        <v>20</v>
      </c>
      <c r="O51" s="155">
        <v>4</v>
      </c>
      <c r="P51" s="150" t="s">
        <v>10</v>
      </c>
      <c r="Q51" s="161" t="s">
        <v>387</v>
      </c>
    </row>
    <row r="52" spans="1:16" s="150" customFormat="1" ht="12.75" customHeight="1">
      <c r="A52" s="149" t="s">
        <v>193</v>
      </c>
      <c r="B52" s="149" t="s">
        <v>105</v>
      </c>
      <c r="C52" s="149" t="s">
        <v>137</v>
      </c>
      <c r="D52" s="150" t="s">
        <v>194</v>
      </c>
      <c r="E52" s="150" t="s">
        <v>195</v>
      </c>
      <c r="F52" s="149" t="s">
        <v>158</v>
      </c>
      <c r="G52" s="151">
        <v>105.631</v>
      </c>
      <c r="H52" s="152">
        <v>0</v>
      </c>
      <c r="I52" s="152">
        <f t="shared" si="3"/>
        <v>0</v>
      </c>
      <c r="J52" s="153">
        <v>0.112</v>
      </c>
      <c r="K52" s="151">
        <f t="shared" si="4"/>
        <v>11.830672</v>
      </c>
      <c r="L52" s="153">
        <v>0</v>
      </c>
      <c r="M52" s="151">
        <f t="shared" si="5"/>
        <v>0</v>
      </c>
      <c r="N52" s="154">
        <v>20</v>
      </c>
      <c r="O52" s="155">
        <v>4</v>
      </c>
      <c r="P52" s="150" t="s">
        <v>10</v>
      </c>
    </row>
    <row r="53" spans="1:16" s="150" customFormat="1" ht="12.75" customHeight="1">
      <c r="A53" s="149" t="s">
        <v>196</v>
      </c>
      <c r="B53" s="149" t="s">
        <v>142</v>
      </c>
      <c r="C53" s="149" t="s">
        <v>143</v>
      </c>
      <c r="D53" s="150" t="s">
        <v>197</v>
      </c>
      <c r="E53" s="150" t="s">
        <v>198</v>
      </c>
      <c r="F53" s="149" t="s">
        <v>109</v>
      </c>
      <c r="G53" s="151">
        <v>4.27</v>
      </c>
      <c r="H53" s="152">
        <v>0</v>
      </c>
      <c r="I53" s="152">
        <f t="shared" si="3"/>
        <v>0</v>
      </c>
      <c r="J53" s="153">
        <v>0.0165</v>
      </c>
      <c r="K53" s="151">
        <f t="shared" si="4"/>
        <v>0.07045499999999999</v>
      </c>
      <c r="L53" s="153">
        <v>0</v>
      </c>
      <c r="M53" s="151">
        <f t="shared" si="5"/>
        <v>0</v>
      </c>
      <c r="N53" s="154">
        <v>20</v>
      </c>
      <c r="O53" s="155">
        <v>8</v>
      </c>
      <c r="P53" s="150" t="s">
        <v>10</v>
      </c>
    </row>
    <row r="54" spans="1:16" s="150" customFormat="1" ht="12.75" customHeight="1">
      <c r="A54" s="149" t="s">
        <v>199</v>
      </c>
      <c r="B54" s="149" t="s">
        <v>105</v>
      </c>
      <c r="C54" s="149" t="s">
        <v>166</v>
      </c>
      <c r="D54" s="150" t="s">
        <v>200</v>
      </c>
      <c r="E54" s="150" t="s">
        <v>201</v>
      </c>
      <c r="F54" s="149" t="s">
        <v>169</v>
      </c>
      <c r="G54" s="151">
        <v>1</v>
      </c>
      <c r="H54" s="152">
        <v>0</v>
      </c>
      <c r="I54" s="152">
        <f t="shared" si="3"/>
        <v>0</v>
      </c>
      <c r="J54" s="153">
        <v>0</v>
      </c>
      <c r="K54" s="151">
        <f t="shared" si="4"/>
        <v>0</v>
      </c>
      <c r="L54" s="153">
        <v>0</v>
      </c>
      <c r="M54" s="151">
        <f t="shared" si="5"/>
        <v>0</v>
      </c>
      <c r="N54" s="154">
        <v>20</v>
      </c>
      <c r="O54" s="155">
        <v>4</v>
      </c>
      <c r="P54" s="150" t="s">
        <v>10</v>
      </c>
    </row>
    <row r="55" spans="1:16" s="150" customFormat="1" ht="12.75" customHeight="1">
      <c r="A55" s="149" t="s">
        <v>202</v>
      </c>
      <c r="B55" s="149" t="s">
        <v>142</v>
      </c>
      <c r="C55" s="149" t="s">
        <v>143</v>
      </c>
      <c r="D55" s="150" t="s">
        <v>203</v>
      </c>
      <c r="E55" s="150" t="s">
        <v>204</v>
      </c>
      <c r="F55" s="149" t="s">
        <v>169</v>
      </c>
      <c r="G55" s="151">
        <v>1</v>
      </c>
      <c r="H55" s="152">
        <v>0</v>
      </c>
      <c r="I55" s="152">
        <f t="shared" si="3"/>
        <v>0</v>
      </c>
      <c r="J55" s="153">
        <v>0</v>
      </c>
      <c r="K55" s="151">
        <f t="shared" si="4"/>
        <v>0</v>
      </c>
      <c r="L55" s="153">
        <v>0</v>
      </c>
      <c r="M55" s="151">
        <f t="shared" si="5"/>
        <v>0</v>
      </c>
      <c r="N55" s="154">
        <v>20</v>
      </c>
      <c r="O55" s="155">
        <v>8</v>
      </c>
      <c r="P55" s="150" t="s">
        <v>10</v>
      </c>
    </row>
    <row r="56" spans="2:16" s="134" customFormat="1" ht="12.75" customHeight="1">
      <c r="B56" s="133" t="s">
        <v>61</v>
      </c>
      <c r="D56" s="134" t="s">
        <v>205</v>
      </c>
      <c r="E56" s="134" t="s">
        <v>206</v>
      </c>
      <c r="I56" s="135">
        <f>SUM(I57:I77)</f>
        <v>0</v>
      </c>
      <c r="K56" s="136">
        <f>SUM(K57:K77)</f>
        <v>37.032447949821005</v>
      </c>
      <c r="M56" s="136">
        <f>SUM(M57:M77)</f>
        <v>0</v>
      </c>
      <c r="P56" s="134" t="s">
        <v>104</v>
      </c>
    </row>
    <row r="57" spans="1:16" s="150" customFormat="1" ht="12.75" customHeight="1">
      <c r="A57" s="149" t="s">
        <v>207</v>
      </c>
      <c r="B57" s="149" t="s">
        <v>105</v>
      </c>
      <c r="C57" s="149" t="s">
        <v>106</v>
      </c>
      <c r="D57" s="150" t="s">
        <v>107</v>
      </c>
      <c r="E57" s="150" t="s">
        <v>108</v>
      </c>
      <c r="F57" s="149" t="s">
        <v>109</v>
      </c>
      <c r="G57" s="151">
        <v>6.069</v>
      </c>
      <c r="H57" s="152">
        <v>0</v>
      </c>
      <c r="I57" s="152">
        <f aca="true" t="shared" si="6" ref="I57:I77">ROUND(G57*H57,3)</f>
        <v>0</v>
      </c>
      <c r="J57" s="153">
        <v>0</v>
      </c>
      <c r="K57" s="151">
        <f aca="true" t="shared" si="7" ref="K57:K77">G57*J57</f>
        <v>0</v>
      </c>
      <c r="L57" s="153">
        <v>0</v>
      </c>
      <c r="M57" s="151">
        <f aca="true" t="shared" si="8" ref="M57:M77">G57*L57</f>
        <v>0</v>
      </c>
      <c r="N57" s="154">
        <v>20</v>
      </c>
      <c r="O57" s="155">
        <v>4</v>
      </c>
      <c r="P57" s="150" t="s">
        <v>10</v>
      </c>
    </row>
    <row r="58" spans="1:16" s="150" customFormat="1" ht="12.75" customHeight="1">
      <c r="A58" s="149" t="s">
        <v>208</v>
      </c>
      <c r="B58" s="149" t="s">
        <v>105</v>
      </c>
      <c r="C58" s="149" t="s">
        <v>106</v>
      </c>
      <c r="D58" s="150" t="s">
        <v>110</v>
      </c>
      <c r="E58" s="150" t="s">
        <v>111</v>
      </c>
      <c r="F58" s="149" t="s">
        <v>109</v>
      </c>
      <c r="G58" s="151">
        <v>6.069</v>
      </c>
      <c r="H58" s="152">
        <v>0</v>
      </c>
      <c r="I58" s="152">
        <f t="shared" si="6"/>
        <v>0</v>
      </c>
      <c r="J58" s="153">
        <v>0</v>
      </c>
      <c r="K58" s="151">
        <f t="shared" si="7"/>
        <v>0</v>
      </c>
      <c r="L58" s="153">
        <v>0</v>
      </c>
      <c r="M58" s="151">
        <f t="shared" si="8"/>
        <v>0</v>
      </c>
      <c r="N58" s="154">
        <v>20</v>
      </c>
      <c r="O58" s="155">
        <v>4</v>
      </c>
      <c r="P58" s="150" t="s">
        <v>10</v>
      </c>
    </row>
    <row r="59" spans="1:16" s="150" customFormat="1" ht="12.75" customHeight="1">
      <c r="A59" s="149" t="s">
        <v>209</v>
      </c>
      <c r="B59" s="149" t="s">
        <v>105</v>
      </c>
      <c r="C59" s="149" t="s">
        <v>106</v>
      </c>
      <c r="D59" s="150" t="s">
        <v>113</v>
      </c>
      <c r="E59" s="150" t="s">
        <v>114</v>
      </c>
      <c r="F59" s="149" t="s">
        <v>109</v>
      </c>
      <c r="G59" s="151">
        <v>12.686</v>
      </c>
      <c r="H59" s="152">
        <v>0</v>
      </c>
      <c r="I59" s="152">
        <f t="shared" si="6"/>
        <v>0</v>
      </c>
      <c r="J59" s="153">
        <v>0</v>
      </c>
      <c r="K59" s="151">
        <f t="shared" si="7"/>
        <v>0</v>
      </c>
      <c r="L59" s="153">
        <v>0</v>
      </c>
      <c r="M59" s="151">
        <f t="shared" si="8"/>
        <v>0</v>
      </c>
      <c r="N59" s="154">
        <v>20</v>
      </c>
      <c r="O59" s="155">
        <v>4</v>
      </c>
      <c r="P59" s="150" t="s">
        <v>10</v>
      </c>
    </row>
    <row r="60" spans="1:16" s="150" customFormat="1" ht="12.75" customHeight="1">
      <c r="A60" s="149" t="s">
        <v>210</v>
      </c>
      <c r="B60" s="149" t="s">
        <v>105</v>
      </c>
      <c r="C60" s="149" t="s">
        <v>106</v>
      </c>
      <c r="D60" s="150" t="s">
        <v>116</v>
      </c>
      <c r="E60" s="150" t="s">
        <v>117</v>
      </c>
      <c r="F60" s="149" t="s">
        <v>109</v>
      </c>
      <c r="G60" s="151">
        <v>12.686</v>
      </c>
      <c r="H60" s="152">
        <v>0</v>
      </c>
      <c r="I60" s="152">
        <f t="shared" si="6"/>
        <v>0</v>
      </c>
      <c r="J60" s="153">
        <v>0</v>
      </c>
      <c r="K60" s="151">
        <f t="shared" si="7"/>
        <v>0</v>
      </c>
      <c r="L60" s="153">
        <v>0</v>
      </c>
      <c r="M60" s="151">
        <f t="shared" si="8"/>
        <v>0</v>
      </c>
      <c r="N60" s="154">
        <v>20</v>
      </c>
      <c r="O60" s="155">
        <v>4</v>
      </c>
      <c r="P60" s="150" t="s">
        <v>10</v>
      </c>
    </row>
    <row r="61" spans="1:16" s="150" customFormat="1" ht="12.75" customHeight="1">
      <c r="A61" s="149" t="s">
        <v>211</v>
      </c>
      <c r="B61" s="149" t="s">
        <v>105</v>
      </c>
      <c r="C61" s="149" t="s">
        <v>106</v>
      </c>
      <c r="D61" s="150" t="s">
        <v>119</v>
      </c>
      <c r="E61" s="150" t="s">
        <v>120</v>
      </c>
      <c r="F61" s="149" t="s">
        <v>109</v>
      </c>
      <c r="G61" s="151">
        <v>12.686</v>
      </c>
      <c r="H61" s="152">
        <v>0</v>
      </c>
      <c r="I61" s="152">
        <f t="shared" si="6"/>
        <v>0</v>
      </c>
      <c r="J61" s="153">
        <v>0</v>
      </c>
      <c r="K61" s="151">
        <f t="shared" si="7"/>
        <v>0</v>
      </c>
      <c r="L61" s="153">
        <v>0</v>
      </c>
      <c r="M61" s="151">
        <f t="shared" si="8"/>
        <v>0</v>
      </c>
      <c r="N61" s="154">
        <v>20</v>
      </c>
      <c r="O61" s="155">
        <v>4</v>
      </c>
      <c r="P61" s="150" t="s">
        <v>10</v>
      </c>
    </row>
    <row r="62" spans="1:16" s="150" customFormat="1" ht="12.75" customHeight="1">
      <c r="A62" s="149" t="s">
        <v>212</v>
      </c>
      <c r="B62" s="149" t="s">
        <v>105</v>
      </c>
      <c r="C62" s="149" t="s">
        <v>106</v>
      </c>
      <c r="D62" s="150" t="s">
        <v>122</v>
      </c>
      <c r="E62" s="150" t="s">
        <v>123</v>
      </c>
      <c r="F62" s="149" t="s">
        <v>109</v>
      </c>
      <c r="G62" s="151">
        <v>6.069</v>
      </c>
      <c r="H62" s="152">
        <v>0</v>
      </c>
      <c r="I62" s="152">
        <f t="shared" si="6"/>
        <v>0</v>
      </c>
      <c r="J62" s="153">
        <v>0</v>
      </c>
      <c r="K62" s="151">
        <f t="shared" si="7"/>
        <v>0</v>
      </c>
      <c r="L62" s="153">
        <v>0</v>
      </c>
      <c r="M62" s="151">
        <f t="shared" si="8"/>
        <v>0</v>
      </c>
      <c r="N62" s="154">
        <v>20</v>
      </c>
      <c r="O62" s="155">
        <v>4</v>
      </c>
      <c r="P62" s="150" t="s">
        <v>10</v>
      </c>
    </row>
    <row r="63" spans="1:16" s="150" customFormat="1" ht="12.75" customHeight="1">
      <c r="A63" s="149" t="s">
        <v>213</v>
      </c>
      <c r="B63" s="149" t="s">
        <v>105</v>
      </c>
      <c r="C63" s="149" t="s">
        <v>106</v>
      </c>
      <c r="D63" s="150" t="s">
        <v>125</v>
      </c>
      <c r="E63" s="150" t="s">
        <v>126</v>
      </c>
      <c r="F63" s="149" t="s">
        <v>109</v>
      </c>
      <c r="G63" s="151">
        <v>6.006</v>
      </c>
      <c r="H63" s="152">
        <v>0</v>
      </c>
      <c r="I63" s="152">
        <f t="shared" si="6"/>
        <v>0</v>
      </c>
      <c r="J63" s="153">
        <v>0</v>
      </c>
      <c r="K63" s="151">
        <f t="shared" si="7"/>
        <v>0</v>
      </c>
      <c r="L63" s="153">
        <v>0</v>
      </c>
      <c r="M63" s="151">
        <f t="shared" si="8"/>
        <v>0</v>
      </c>
      <c r="N63" s="154">
        <v>20</v>
      </c>
      <c r="O63" s="155">
        <v>4</v>
      </c>
      <c r="P63" s="150" t="s">
        <v>10</v>
      </c>
    </row>
    <row r="64" spans="1:16" s="150" customFormat="1" ht="12.75" customHeight="1">
      <c r="A64" s="149" t="s">
        <v>214</v>
      </c>
      <c r="B64" s="149" t="s">
        <v>105</v>
      </c>
      <c r="C64" s="149" t="s">
        <v>106</v>
      </c>
      <c r="D64" s="150" t="s">
        <v>128</v>
      </c>
      <c r="E64" s="150" t="s">
        <v>129</v>
      </c>
      <c r="F64" s="149" t="s">
        <v>109</v>
      </c>
      <c r="G64" s="151">
        <v>6.006</v>
      </c>
      <c r="H64" s="152">
        <v>0</v>
      </c>
      <c r="I64" s="152">
        <f t="shared" si="6"/>
        <v>0</v>
      </c>
      <c r="J64" s="153">
        <v>0</v>
      </c>
      <c r="K64" s="151">
        <f t="shared" si="7"/>
        <v>0</v>
      </c>
      <c r="L64" s="153">
        <v>0</v>
      </c>
      <c r="M64" s="151">
        <f t="shared" si="8"/>
        <v>0</v>
      </c>
      <c r="N64" s="154">
        <v>20</v>
      </c>
      <c r="O64" s="155">
        <v>4</v>
      </c>
      <c r="P64" s="150" t="s">
        <v>10</v>
      </c>
    </row>
    <row r="65" spans="1:16" s="150" customFormat="1" ht="12.75" customHeight="1">
      <c r="A65" s="149" t="s">
        <v>215</v>
      </c>
      <c r="B65" s="149" t="s">
        <v>105</v>
      </c>
      <c r="C65" s="149" t="s">
        <v>106</v>
      </c>
      <c r="D65" s="150" t="s">
        <v>131</v>
      </c>
      <c r="E65" s="150" t="s">
        <v>132</v>
      </c>
      <c r="F65" s="149" t="s">
        <v>109</v>
      </c>
      <c r="G65" s="151">
        <v>0.611</v>
      </c>
      <c r="H65" s="152">
        <v>0</v>
      </c>
      <c r="I65" s="152">
        <f t="shared" si="6"/>
        <v>0</v>
      </c>
      <c r="J65" s="153">
        <v>0</v>
      </c>
      <c r="K65" s="151">
        <f t="shared" si="7"/>
        <v>0</v>
      </c>
      <c r="L65" s="153">
        <v>0</v>
      </c>
      <c r="M65" s="151">
        <f t="shared" si="8"/>
        <v>0</v>
      </c>
      <c r="N65" s="154">
        <v>20</v>
      </c>
      <c r="O65" s="155">
        <v>4</v>
      </c>
      <c r="P65" s="150" t="s">
        <v>10</v>
      </c>
    </row>
    <row r="66" spans="1:16" s="150" customFormat="1" ht="12.75" customHeight="1">
      <c r="A66" s="149" t="s">
        <v>216</v>
      </c>
      <c r="B66" s="149" t="s">
        <v>105</v>
      </c>
      <c r="C66" s="149" t="s">
        <v>106</v>
      </c>
      <c r="D66" s="150" t="s">
        <v>134</v>
      </c>
      <c r="E66" s="150" t="s">
        <v>135</v>
      </c>
      <c r="F66" s="149" t="s">
        <v>109</v>
      </c>
      <c r="G66" s="151">
        <v>0.611</v>
      </c>
      <c r="H66" s="152">
        <v>0</v>
      </c>
      <c r="I66" s="152">
        <f t="shared" si="6"/>
        <v>0</v>
      </c>
      <c r="J66" s="153">
        <v>0</v>
      </c>
      <c r="K66" s="151">
        <f t="shared" si="7"/>
        <v>0</v>
      </c>
      <c r="L66" s="153">
        <v>0</v>
      </c>
      <c r="M66" s="151">
        <f t="shared" si="8"/>
        <v>0</v>
      </c>
      <c r="N66" s="154">
        <v>20</v>
      </c>
      <c r="O66" s="155">
        <v>4</v>
      </c>
      <c r="P66" s="150" t="s">
        <v>10</v>
      </c>
    </row>
    <row r="67" spans="1:16" s="150" customFormat="1" ht="12.75" customHeight="1">
      <c r="A67" s="149" t="s">
        <v>217</v>
      </c>
      <c r="B67" s="149" t="s">
        <v>105</v>
      </c>
      <c r="C67" s="149" t="s">
        <v>137</v>
      </c>
      <c r="D67" s="150" t="s">
        <v>138</v>
      </c>
      <c r="E67" s="150" t="s">
        <v>139</v>
      </c>
      <c r="F67" s="149" t="s">
        <v>140</v>
      </c>
      <c r="G67" s="151">
        <v>20.02</v>
      </c>
      <c r="H67" s="152">
        <v>0</v>
      </c>
      <c r="I67" s="152">
        <f t="shared" si="6"/>
        <v>0</v>
      </c>
      <c r="J67" s="153">
        <v>0.1056194639</v>
      </c>
      <c r="K67" s="151">
        <f t="shared" si="7"/>
        <v>2.114501667278</v>
      </c>
      <c r="L67" s="153">
        <v>0</v>
      </c>
      <c r="M67" s="151">
        <f t="shared" si="8"/>
        <v>0</v>
      </c>
      <c r="N67" s="154">
        <v>20</v>
      </c>
      <c r="O67" s="155">
        <v>4</v>
      </c>
      <c r="P67" s="150" t="s">
        <v>10</v>
      </c>
    </row>
    <row r="68" spans="1:16" s="150" customFormat="1" ht="12.75" customHeight="1">
      <c r="A68" s="149" t="s">
        <v>218</v>
      </c>
      <c r="B68" s="149" t="s">
        <v>142</v>
      </c>
      <c r="C68" s="149" t="s">
        <v>143</v>
      </c>
      <c r="D68" s="150" t="s">
        <v>144</v>
      </c>
      <c r="E68" s="150" t="s">
        <v>145</v>
      </c>
      <c r="F68" s="149" t="s">
        <v>146</v>
      </c>
      <c r="G68" s="151">
        <v>20.22</v>
      </c>
      <c r="H68" s="152">
        <v>0</v>
      </c>
      <c r="I68" s="152">
        <f t="shared" si="6"/>
        <v>0</v>
      </c>
      <c r="J68" s="153">
        <v>0.081</v>
      </c>
      <c r="K68" s="151">
        <f t="shared" si="7"/>
        <v>1.63782</v>
      </c>
      <c r="L68" s="153">
        <v>0</v>
      </c>
      <c r="M68" s="151">
        <f t="shared" si="8"/>
        <v>0</v>
      </c>
      <c r="N68" s="154">
        <v>20</v>
      </c>
      <c r="O68" s="155">
        <v>8</v>
      </c>
      <c r="P68" s="150" t="s">
        <v>10</v>
      </c>
    </row>
    <row r="69" spans="1:16" s="150" customFormat="1" ht="12.75" customHeight="1">
      <c r="A69" s="149" t="s">
        <v>219</v>
      </c>
      <c r="B69" s="149" t="s">
        <v>105</v>
      </c>
      <c r="C69" s="149" t="s">
        <v>148</v>
      </c>
      <c r="D69" s="150" t="s">
        <v>149</v>
      </c>
      <c r="E69" s="150" t="s">
        <v>150</v>
      </c>
      <c r="F69" s="149" t="s">
        <v>109</v>
      </c>
      <c r="G69" s="151">
        <v>0.611</v>
      </c>
      <c r="H69" s="152">
        <v>0</v>
      </c>
      <c r="I69" s="152">
        <f t="shared" si="6"/>
        <v>0</v>
      </c>
      <c r="J69" s="153">
        <v>2.377896613</v>
      </c>
      <c r="K69" s="151">
        <f t="shared" si="7"/>
        <v>1.4528948305429998</v>
      </c>
      <c r="L69" s="153">
        <v>0</v>
      </c>
      <c r="M69" s="151">
        <f t="shared" si="8"/>
        <v>0</v>
      </c>
      <c r="N69" s="154">
        <v>20</v>
      </c>
      <c r="O69" s="155">
        <v>4</v>
      </c>
      <c r="P69" s="150" t="s">
        <v>10</v>
      </c>
    </row>
    <row r="70" spans="1:16" s="150" customFormat="1" ht="12.75" customHeight="1">
      <c r="A70" s="149" t="s">
        <v>220</v>
      </c>
      <c r="B70" s="149" t="s">
        <v>105</v>
      </c>
      <c r="C70" s="149" t="s">
        <v>148</v>
      </c>
      <c r="D70" s="150" t="s">
        <v>152</v>
      </c>
      <c r="E70" s="150" t="s">
        <v>153</v>
      </c>
      <c r="F70" s="149" t="s">
        <v>146</v>
      </c>
      <c r="G70" s="151">
        <v>4</v>
      </c>
      <c r="H70" s="152">
        <v>0</v>
      </c>
      <c r="I70" s="152">
        <f t="shared" si="6"/>
        <v>0</v>
      </c>
      <c r="J70" s="153">
        <v>2.377896613</v>
      </c>
      <c r="K70" s="151">
        <f t="shared" si="7"/>
        <v>9.511586452</v>
      </c>
      <c r="L70" s="153">
        <v>0</v>
      </c>
      <c r="M70" s="151">
        <f t="shared" si="8"/>
        <v>0</v>
      </c>
      <c r="N70" s="154">
        <v>20</v>
      </c>
      <c r="O70" s="155">
        <v>4</v>
      </c>
      <c r="P70" s="150" t="s">
        <v>10</v>
      </c>
    </row>
    <row r="71" spans="1:16" s="150" customFormat="1" ht="12.75" customHeight="1">
      <c r="A71" s="149" t="s">
        <v>221</v>
      </c>
      <c r="B71" s="149" t="s">
        <v>105</v>
      </c>
      <c r="C71" s="149" t="s">
        <v>155</v>
      </c>
      <c r="D71" s="150" t="s">
        <v>156</v>
      </c>
      <c r="E71" s="150" t="s">
        <v>157</v>
      </c>
      <c r="F71" s="149" t="s">
        <v>158</v>
      </c>
      <c r="G71" s="151">
        <v>20.02</v>
      </c>
      <c r="H71" s="152">
        <v>0</v>
      </c>
      <c r="I71" s="152">
        <f t="shared" si="6"/>
        <v>0</v>
      </c>
      <c r="J71" s="153">
        <v>0.501</v>
      </c>
      <c r="K71" s="151">
        <f t="shared" si="7"/>
        <v>10.03002</v>
      </c>
      <c r="L71" s="153">
        <v>0</v>
      </c>
      <c r="M71" s="151">
        <f t="shared" si="8"/>
        <v>0</v>
      </c>
      <c r="N71" s="154">
        <v>20</v>
      </c>
      <c r="O71" s="155">
        <v>4</v>
      </c>
      <c r="P71" s="150" t="s">
        <v>10</v>
      </c>
    </row>
    <row r="72" spans="1:17" s="150" customFormat="1" ht="12.75" customHeight="1">
      <c r="A72" s="149" t="s">
        <v>222</v>
      </c>
      <c r="B72" s="149" t="s">
        <v>105</v>
      </c>
      <c r="C72" s="149" t="s">
        <v>155</v>
      </c>
      <c r="D72" s="150" t="s">
        <v>160</v>
      </c>
      <c r="E72" s="165" t="s">
        <v>161</v>
      </c>
      <c r="F72" s="149" t="s">
        <v>158</v>
      </c>
      <c r="G72" s="151">
        <v>20.02</v>
      </c>
      <c r="H72" s="152">
        <v>0</v>
      </c>
      <c r="I72" s="152">
        <f t="shared" si="6"/>
        <v>0</v>
      </c>
      <c r="J72" s="153">
        <v>0.501</v>
      </c>
      <c r="K72" s="151">
        <f t="shared" si="7"/>
        <v>10.03002</v>
      </c>
      <c r="L72" s="153">
        <v>0</v>
      </c>
      <c r="M72" s="151">
        <f t="shared" si="8"/>
        <v>0</v>
      </c>
      <c r="N72" s="154">
        <v>20</v>
      </c>
      <c r="O72" s="155">
        <v>4</v>
      </c>
      <c r="P72" s="150" t="s">
        <v>10</v>
      </c>
      <c r="Q72" s="161"/>
    </row>
    <row r="73" spans="1:17" s="150" customFormat="1" ht="12.75" customHeight="1">
      <c r="A73" s="149" t="s">
        <v>223</v>
      </c>
      <c r="B73" s="149" t="s">
        <v>105</v>
      </c>
      <c r="C73" s="149" t="s">
        <v>137</v>
      </c>
      <c r="D73" s="150" t="s">
        <v>194</v>
      </c>
      <c r="E73" s="161" t="s">
        <v>195</v>
      </c>
      <c r="F73" s="149" t="s">
        <v>158</v>
      </c>
      <c r="G73" s="168">
        <v>20.02</v>
      </c>
      <c r="H73" s="167">
        <v>0</v>
      </c>
      <c r="I73" s="167">
        <f t="shared" si="6"/>
        <v>0</v>
      </c>
      <c r="J73" s="170">
        <v>0.112</v>
      </c>
      <c r="K73" s="168">
        <f t="shared" si="7"/>
        <v>2.24224</v>
      </c>
      <c r="L73" s="170">
        <v>0</v>
      </c>
      <c r="M73" s="168">
        <f t="shared" si="8"/>
        <v>0</v>
      </c>
      <c r="N73" s="171">
        <v>20</v>
      </c>
      <c r="O73" s="155">
        <v>4</v>
      </c>
      <c r="P73" s="150" t="s">
        <v>10</v>
      </c>
      <c r="Q73" s="161" t="s">
        <v>387</v>
      </c>
    </row>
    <row r="74" spans="1:17" s="150" customFormat="1" ht="12.75" customHeight="1">
      <c r="A74" s="149" t="s">
        <v>224</v>
      </c>
      <c r="B74" s="149" t="s">
        <v>142</v>
      </c>
      <c r="C74" s="149" t="s">
        <v>143</v>
      </c>
      <c r="D74" s="150" t="s">
        <v>197</v>
      </c>
      <c r="E74" s="161" t="s">
        <v>198</v>
      </c>
      <c r="F74" s="149" t="s">
        <v>109</v>
      </c>
      <c r="G74" s="168">
        <v>0.81</v>
      </c>
      <c r="H74" s="167">
        <v>0</v>
      </c>
      <c r="I74" s="167">
        <f t="shared" si="6"/>
        <v>0</v>
      </c>
      <c r="J74" s="170">
        <v>0.0165</v>
      </c>
      <c r="K74" s="168">
        <f t="shared" si="7"/>
        <v>0.013365000000000002</v>
      </c>
      <c r="L74" s="170">
        <v>0</v>
      </c>
      <c r="M74" s="168">
        <f t="shared" si="8"/>
        <v>0</v>
      </c>
      <c r="N74" s="171">
        <v>20</v>
      </c>
      <c r="O74" s="155">
        <v>8</v>
      </c>
      <c r="P74" s="150" t="s">
        <v>10</v>
      </c>
      <c r="Q74" s="161" t="s">
        <v>387</v>
      </c>
    </row>
    <row r="75" spans="1:21" s="150" customFormat="1" ht="12.75" customHeight="1">
      <c r="A75" s="149"/>
      <c r="B75" s="149"/>
      <c r="C75" s="149"/>
      <c r="E75" s="163" t="s">
        <v>386</v>
      </c>
      <c r="F75" s="162" t="s">
        <v>158</v>
      </c>
      <c r="G75" s="151">
        <v>20.02</v>
      </c>
      <c r="H75" s="152">
        <v>0</v>
      </c>
      <c r="I75" s="152">
        <f t="shared" si="6"/>
        <v>0</v>
      </c>
      <c r="J75" s="153"/>
      <c r="K75" s="151"/>
      <c r="L75" s="153"/>
      <c r="M75" s="151"/>
      <c r="N75" s="154"/>
      <c r="O75" s="155"/>
      <c r="Q75" s="163" t="s">
        <v>388</v>
      </c>
      <c r="R75" s="164"/>
      <c r="S75" s="164"/>
      <c r="T75" s="164"/>
      <c r="U75" s="164"/>
    </row>
    <row r="76" spans="1:16" s="150" customFormat="1" ht="12.75" customHeight="1">
      <c r="A76" s="149" t="s">
        <v>225</v>
      </c>
      <c r="B76" s="149" t="s">
        <v>105</v>
      </c>
      <c r="C76" s="149" t="s">
        <v>166</v>
      </c>
      <c r="D76" s="150" t="s">
        <v>226</v>
      </c>
      <c r="E76" s="150" t="s">
        <v>227</v>
      </c>
      <c r="F76" s="149" t="s">
        <v>169</v>
      </c>
      <c r="G76" s="151">
        <v>1</v>
      </c>
      <c r="H76" s="152">
        <v>0</v>
      </c>
      <c r="I76" s="152">
        <f t="shared" si="6"/>
        <v>0</v>
      </c>
      <c r="J76" s="153">
        <v>0</v>
      </c>
      <c r="K76" s="151">
        <f t="shared" si="7"/>
        <v>0</v>
      </c>
      <c r="L76" s="153">
        <v>0</v>
      </c>
      <c r="M76" s="151">
        <f t="shared" si="8"/>
        <v>0</v>
      </c>
      <c r="N76" s="154">
        <v>20</v>
      </c>
      <c r="O76" s="155">
        <v>4</v>
      </c>
      <c r="P76" s="150" t="s">
        <v>10</v>
      </c>
    </row>
    <row r="77" spans="1:16" s="150" customFormat="1" ht="12.75" customHeight="1">
      <c r="A77" s="149" t="s">
        <v>228</v>
      </c>
      <c r="B77" s="149" t="s">
        <v>142</v>
      </c>
      <c r="C77" s="149" t="s">
        <v>143</v>
      </c>
      <c r="D77" s="150" t="s">
        <v>229</v>
      </c>
      <c r="E77" s="150" t="s">
        <v>230</v>
      </c>
      <c r="F77" s="149" t="s">
        <v>169</v>
      </c>
      <c r="G77" s="151">
        <v>1</v>
      </c>
      <c r="H77" s="152">
        <v>0</v>
      </c>
      <c r="I77" s="152">
        <f t="shared" si="6"/>
        <v>0</v>
      </c>
      <c r="J77" s="153">
        <v>0</v>
      </c>
      <c r="K77" s="151">
        <f t="shared" si="7"/>
        <v>0</v>
      </c>
      <c r="L77" s="153">
        <v>0</v>
      </c>
      <c r="M77" s="151">
        <f t="shared" si="8"/>
        <v>0</v>
      </c>
      <c r="N77" s="154">
        <v>20</v>
      </c>
      <c r="O77" s="155">
        <v>8</v>
      </c>
      <c r="P77" s="150" t="s">
        <v>10</v>
      </c>
    </row>
    <row r="78" spans="2:16" s="134" customFormat="1" ht="12.75" customHeight="1">
      <c r="B78" s="133" t="s">
        <v>61</v>
      </c>
      <c r="D78" s="134" t="s">
        <v>231</v>
      </c>
      <c r="E78" s="134" t="s">
        <v>232</v>
      </c>
      <c r="I78" s="135">
        <f>SUM(I79:I97)</f>
        <v>0</v>
      </c>
      <c r="K78" s="136">
        <f>SUM(K79:K97)</f>
        <v>36.248906765732</v>
      </c>
      <c r="M78" s="136">
        <f>SUM(M79:M97)</f>
        <v>0</v>
      </c>
      <c r="P78" s="134" t="s">
        <v>104</v>
      </c>
    </row>
    <row r="79" spans="1:16" s="150" customFormat="1" ht="12.75" customHeight="1">
      <c r="A79" s="149" t="s">
        <v>233</v>
      </c>
      <c r="B79" s="149" t="s">
        <v>105</v>
      </c>
      <c r="C79" s="149" t="s">
        <v>106</v>
      </c>
      <c r="D79" s="150" t="s">
        <v>107</v>
      </c>
      <c r="E79" s="150" t="s">
        <v>108</v>
      </c>
      <c r="F79" s="149" t="s">
        <v>109</v>
      </c>
      <c r="G79" s="151">
        <v>8.478</v>
      </c>
      <c r="H79" s="152">
        <v>0</v>
      </c>
      <c r="I79" s="152">
        <f aca="true" t="shared" si="9" ref="I79:I97">ROUND(G79*H79,3)</f>
        <v>0</v>
      </c>
      <c r="J79" s="153">
        <v>0</v>
      </c>
      <c r="K79" s="151">
        <f aca="true" t="shared" si="10" ref="K79:K97">G79*J79</f>
        <v>0</v>
      </c>
      <c r="L79" s="153">
        <v>0</v>
      </c>
      <c r="M79" s="151">
        <f aca="true" t="shared" si="11" ref="M79:M97">G79*L79</f>
        <v>0</v>
      </c>
      <c r="N79" s="154">
        <v>20</v>
      </c>
      <c r="O79" s="155">
        <v>4</v>
      </c>
      <c r="P79" s="150" t="s">
        <v>10</v>
      </c>
    </row>
    <row r="80" spans="1:16" s="150" customFormat="1" ht="12.75" customHeight="1">
      <c r="A80" s="149" t="s">
        <v>234</v>
      </c>
      <c r="B80" s="149" t="s">
        <v>105</v>
      </c>
      <c r="C80" s="149" t="s">
        <v>106</v>
      </c>
      <c r="D80" s="150" t="s">
        <v>110</v>
      </c>
      <c r="E80" s="150" t="s">
        <v>111</v>
      </c>
      <c r="F80" s="149" t="s">
        <v>109</v>
      </c>
      <c r="G80" s="151">
        <v>8.478</v>
      </c>
      <c r="H80" s="152">
        <v>0</v>
      </c>
      <c r="I80" s="152">
        <f t="shared" si="9"/>
        <v>0</v>
      </c>
      <c r="J80" s="153">
        <v>0</v>
      </c>
      <c r="K80" s="151">
        <f t="shared" si="10"/>
        <v>0</v>
      </c>
      <c r="L80" s="153">
        <v>0</v>
      </c>
      <c r="M80" s="151">
        <f t="shared" si="11"/>
        <v>0</v>
      </c>
      <c r="N80" s="154">
        <v>20</v>
      </c>
      <c r="O80" s="155">
        <v>4</v>
      </c>
      <c r="P80" s="150" t="s">
        <v>10</v>
      </c>
    </row>
    <row r="81" spans="1:16" s="150" customFormat="1" ht="12.75" customHeight="1">
      <c r="A81" s="149" t="s">
        <v>235</v>
      </c>
      <c r="B81" s="149" t="s">
        <v>105</v>
      </c>
      <c r="C81" s="149" t="s">
        <v>106</v>
      </c>
      <c r="D81" s="150" t="s">
        <v>113</v>
      </c>
      <c r="E81" s="150" t="s">
        <v>114</v>
      </c>
      <c r="F81" s="149" t="s">
        <v>109</v>
      </c>
      <c r="G81" s="151">
        <v>43.371</v>
      </c>
      <c r="H81" s="152">
        <v>0</v>
      </c>
      <c r="I81" s="152">
        <f t="shared" si="9"/>
        <v>0</v>
      </c>
      <c r="J81" s="153">
        <v>0</v>
      </c>
      <c r="K81" s="151">
        <f t="shared" si="10"/>
        <v>0</v>
      </c>
      <c r="L81" s="153">
        <v>0</v>
      </c>
      <c r="M81" s="151">
        <f t="shared" si="11"/>
        <v>0</v>
      </c>
      <c r="N81" s="154">
        <v>20</v>
      </c>
      <c r="O81" s="155">
        <v>4</v>
      </c>
      <c r="P81" s="150" t="s">
        <v>10</v>
      </c>
    </row>
    <row r="82" spans="1:16" s="150" customFormat="1" ht="12.75" customHeight="1">
      <c r="A82" s="149" t="s">
        <v>236</v>
      </c>
      <c r="B82" s="149" t="s">
        <v>105</v>
      </c>
      <c r="C82" s="149" t="s">
        <v>106</v>
      </c>
      <c r="D82" s="150" t="s">
        <v>116</v>
      </c>
      <c r="E82" s="150" t="s">
        <v>117</v>
      </c>
      <c r="F82" s="149" t="s">
        <v>109</v>
      </c>
      <c r="G82" s="151">
        <v>43.371</v>
      </c>
      <c r="H82" s="152">
        <v>0</v>
      </c>
      <c r="I82" s="152">
        <f t="shared" si="9"/>
        <v>0</v>
      </c>
      <c r="J82" s="153">
        <v>0</v>
      </c>
      <c r="K82" s="151">
        <f t="shared" si="10"/>
        <v>0</v>
      </c>
      <c r="L82" s="153">
        <v>0</v>
      </c>
      <c r="M82" s="151">
        <f t="shared" si="11"/>
        <v>0</v>
      </c>
      <c r="N82" s="154">
        <v>20</v>
      </c>
      <c r="O82" s="155">
        <v>4</v>
      </c>
      <c r="P82" s="150" t="s">
        <v>10</v>
      </c>
    </row>
    <row r="83" spans="1:16" s="150" customFormat="1" ht="12.75" customHeight="1">
      <c r="A83" s="149" t="s">
        <v>237</v>
      </c>
      <c r="B83" s="149" t="s">
        <v>105</v>
      </c>
      <c r="C83" s="149" t="s">
        <v>106</v>
      </c>
      <c r="D83" s="150" t="s">
        <v>119</v>
      </c>
      <c r="E83" s="150" t="s">
        <v>120</v>
      </c>
      <c r="F83" s="149" t="s">
        <v>109</v>
      </c>
      <c r="G83" s="151">
        <v>43.371</v>
      </c>
      <c r="H83" s="152">
        <v>0</v>
      </c>
      <c r="I83" s="152">
        <f t="shared" si="9"/>
        <v>0</v>
      </c>
      <c r="J83" s="153">
        <v>0</v>
      </c>
      <c r="K83" s="151">
        <f t="shared" si="10"/>
        <v>0</v>
      </c>
      <c r="L83" s="153">
        <v>0</v>
      </c>
      <c r="M83" s="151">
        <f t="shared" si="11"/>
        <v>0</v>
      </c>
      <c r="N83" s="154">
        <v>20</v>
      </c>
      <c r="O83" s="155">
        <v>4</v>
      </c>
      <c r="P83" s="150" t="s">
        <v>10</v>
      </c>
    </row>
    <row r="84" spans="1:16" s="150" customFormat="1" ht="12.75" customHeight="1">
      <c r="A84" s="149" t="s">
        <v>238</v>
      </c>
      <c r="B84" s="149" t="s">
        <v>105</v>
      </c>
      <c r="C84" s="149" t="s">
        <v>106</v>
      </c>
      <c r="D84" s="150" t="s">
        <v>122</v>
      </c>
      <c r="E84" s="150" t="s">
        <v>123</v>
      </c>
      <c r="F84" s="149" t="s">
        <v>109</v>
      </c>
      <c r="G84" s="151">
        <v>8.478</v>
      </c>
      <c r="H84" s="152">
        <v>0</v>
      </c>
      <c r="I84" s="152">
        <f t="shared" si="9"/>
        <v>0</v>
      </c>
      <c r="J84" s="153">
        <v>0</v>
      </c>
      <c r="K84" s="151">
        <f t="shared" si="10"/>
        <v>0</v>
      </c>
      <c r="L84" s="153">
        <v>0</v>
      </c>
      <c r="M84" s="151">
        <f t="shared" si="11"/>
        <v>0</v>
      </c>
      <c r="N84" s="154">
        <v>20</v>
      </c>
      <c r="O84" s="155">
        <v>4</v>
      </c>
      <c r="P84" s="150" t="s">
        <v>10</v>
      </c>
    </row>
    <row r="85" spans="1:16" s="150" customFormat="1" ht="12.75" customHeight="1">
      <c r="A85" s="149" t="s">
        <v>239</v>
      </c>
      <c r="B85" s="149" t="s">
        <v>105</v>
      </c>
      <c r="C85" s="149" t="s">
        <v>106</v>
      </c>
      <c r="D85" s="150" t="s">
        <v>125</v>
      </c>
      <c r="E85" s="150" t="s">
        <v>126</v>
      </c>
      <c r="F85" s="149" t="s">
        <v>109</v>
      </c>
      <c r="G85" s="151">
        <v>5.652</v>
      </c>
      <c r="H85" s="152">
        <v>0</v>
      </c>
      <c r="I85" s="152">
        <f t="shared" si="9"/>
        <v>0</v>
      </c>
      <c r="J85" s="153">
        <v>0</v>
      </c>
      <c r="K85" s="151">
        <f t="shared" si="10"/>
        <v>0</v>
      </c>
      <c r="L85" s="153">
        <v>0</v>
      </c>
      <c r="M85" s="151">
        <f t="shared" si="11"/>
        <v>0</v>
      </c>
      <c r="N85" s="154">
        <v>20</v>
      </c>
      <c r="O85" s="155">
        <v>4</v>
      </c>
      <c r="P85" s="150" t="s">
        <v>10</v>
      </c>
    </row>
    <row r="86" spans="1:16" s="150" customFormat="1" ht="12.75" customHeight="1">
      <c r="A86" s="149" t="s">
        <v>240</v>
      </c>
      <c r="B86" s="149" t="s">
        <v>105</v>
      </c>
      <c r="C86" s="149" t="s">
        <v>106</v>
      </c>
      <c r="D86" s="150" t="s">
        <v>128</v>
      </c>
      <c r="E86" s="150" t="s">
        <v>129</v>
      </c>
      <c r="F86" s="149" t="s">
        <v>109</v>
      </c>
      <c r="G86" s="151">
        <v>5.652</v>
      </c>
      <c r="H86" s="152">
        <v>0</v>
      </c>
      <c r="I86" s="152">
        <f t="shared" si="9"/>
        <v>0</v>
      </c>
      <c r="J86" s="153">
        <v>0</v>
      </c>
      <c r="K86" s="151">
        <f t="shared" si="10"/>
        <v>0</v>
      </c>
      <c r="L86" s="153">
        <v>0</v>
      </c>
      <c r="M86" s="151">
        <f t="shared" si="11"/>
        <v>0</v>
      </c>
      <c r="N86" s="154">
        <v>20</v>
      </c>
      <c r="O86" s="155">
        <v>4</v>
      </c>
      <c r="P86" s="150" t="s">
        <v>10</v>
      </c>
    </row>
    <row r="87" spans="1:16" s="150" customFormat="1" ht="12.75" customHeight="1">
      <c r="A87" s="149" t="s">
        <v>241</v>
      </c>
      <c r="B87" s="149" t="s">
        <v>105</v>
      </c>
      <c r="C87" s="149" t="s">
        <v>106</v>
      </c>
      <c r="D87" s="150" t="s">
        <v>131</v>
      </c>
      <c r="E87" s="150" t="s">
        <v>132</v>
      </c>
      <c r="F87" s="149" t="s">
        <v>109</v>
      </c>
      <c r="G87" s="151">
        <v>0.512</v>
      </c>
      <c r="H87" s="152">
        <v>0</v>
      </c>
      <c r="I87" s="152">
        <f t="shared" si="9"/>
        <v>0</v>
      </c>
      <c r="J87" s="153">
        <v>0</v>
      </c>
      <c r="K87" s="151">
        <f t="shared" si="10"/>
        <v>0</v>
      </c>
      <c r="L87" s="153">
        <v>0</v>
      </c>
      <c r="M87" s="151">
        <f t="shared" si="11"/>
        <v>0</v>
      </c>
      <c r="N87" s="154">
        <v>20</v>
      </c>
      <c r="O87" s="155">
        <v>4</v>
      </c>
      <c r="P87" s="150" t="s">
        <v>10</v>
      </c>
    </row>
    <row r="88" spans="1:16" s="150" customFormat="1" ht="12.75" customHeight="1">
      <c r="A88" s="149" t="s">
        <v>242</v>
      </c>
      <c r="B88" s="149" t="s">
        <v>105</v>
      </c>
      <c r="C88" s="149" t="s">
        <v>106</v>
      </c>
      <c r="D88" s="150" t="s">
        <v>134</v>
      </c>
      <c r="E88" s="150" t="s">
        <v>135</v>
      </c>
      <c r="F88" s="149" t="s">
        <v>109</v>
      </c>
      <c r="G88" s="151">
        <v>0.512</v>
      </c>
      <c r="H88" s="152">
        <v>0</v>
      </c>
      <c r="I88" s="152">
        <f t="shared" si="9"/>
        <v>0</v>
      </c>
      <c r="J88" s="153">
        <v>0</v>
      </c>
      <c r="K88" s="151">
        <f t="shared" si="10"/>
        <v>0</v>
      </c>
      <c r="L88" s="153">
        <v>0</v>
      </c>
      <c r="M88" s="151">
        <f t="shared" si="11"/>
        <v>0</v>
      </c>
      <c r="N88" s="154">
        <v>20</v>
      </c>
      <c r="O88" s="155">
        <v>4</v>
      </c>
      <c r="P88" s="150" t="s">
        <v>10</v>
      </c>
    </row>
    <row r="89" spans="1:16" s="150" customFormat="1" ht="12.75" customHeight="1">
      <c r="A89" s="149" t="s">
        <v>243</v>
      </c>
      <c r="B89" s="149" t="s">
        <v>105</v>
      </c>
      <c r="C89" s="149" t="s">
        <v>137</v>
      </c>
      <c r="D89" s="150" t="s">
        <v>138</v>
      </c>
      <c r="E89" s="150" t="s">
        <v>139</v>
      </c>
      <c r="F89" s="149" t="s">
        <v>140</v>
      </c>
      <c r="G89" s="151">
        <v>18.84</v>
      </c>
      <c r="H89" s="152">
        <v>0</v>
      </c>
      <c r="I89" s="152">
        <f t="shared" si="9"/>
        <v>0</v>
      </c>
      <c r="J89" s="153">
        <v>0.1056194639</v>
      </c>
      <c r="K89" s="151">
        <f t="shared" si="10"/>
        <v>1.989870699876</v>
      </c>
      <c r="L89" s="153">
        <v>0</v>
      </c>
      <c r="M89" s="151">
        <f t="shared" si="11"/>
        <v>0</v>
      </c>
      <c r="N89" s="154">
        <v>20</v>
      </c>
      <c r="O89" s="155">
        <v>4</v>
      </c>
      <c r="P89" s="150" t="s">
        <v>10</v>
      </c>
    </row>
    <row r="90" spans="1:16" s="150" customFormat="1" ht="12.75" customHeight="1">
      <c r="A90" s="149" t="s">
        <v>244</v>
      </c>
      <c r="B90" s="149" t="s">
        <v>142</v>
      </c>
      <c r="C90" s="149" t="s">
        <v>143</v>
      </c>
      <c r="D90" s="150" t="s">
        <v>144</v>
      </c>
      <c r="E90" s="150" t="s">
        <v>145</v>
      </c>
      <c r="F90" s="149" t="s">
        <v>146</v>
      </c>
      <c r="G90" s="151">
        <v>19.028</v>
      </c>
      <c r="H90" s="152">
        <v>0</v>
      </c>
      <c r="I90" s="152">
        <f t="shared" si="9"/>
        <v>0</v>
      </c>
      <c r="J90" s="153">
        <v>0.081</v>
      </c>
      <c r="K90" s="151">
        <f t="shared" si="10"/>
        <v>1.5412679999999999</v>
      </c>
      <c r="L90" s="153">
        <v>0</v>
      </c>
      <c r="M90" s="151">
        <f t="shared" si="11"/>
        <v>0</v>
      </c>
      <c r="N90" s="154">
        <v>20</v>
      </c>
      <c r="O90" s="155">
        <v>8</v>
      </c>
      <c r="P90" s="150" t="s">
        <v>10</v>
      </c>
    </row>
    <row r="91" spans="1:16" s="150" customFormat="1" ht="12.75" customHeight="1">
      <c r="A91" s="149" t="s">
        <v>245</v>
      </c>
      <c r="B91" s="149" t="s">
        <v>105</v>
      </c>
      <c r="C91" s="149" t="s">
        <v>148</v>
      </c>
      <c r="D91" s="150" t="s">
        <v>149</v>
      </c>
      <c r="E91" s="150" t="s">
        <v>150</v>
      </c>
      <c r="F91" s="149" t="s">
        <v>109</v>
      </c>
      <c r="G91" s="151">
        <v>0.512</v>
      </c>
      <c r="H91" s="152">
        <v>0</v>
      </c>
      <c r="I91" s="152">
        <f t="shared" si="9"/>
        <v>0</v>
      </c>
      <c r="J91" s="153">
        <v>2.377896613</v>
      </c>
      <c r="K91" s="151">
        <f t="shared" si="10"/>
        <v>1.2174830658559999</v>
      </c>
      <c r="L91" s="153">
        <v>0</v>
      </c>
      <c r="M91" s="151">
        <f t="shared" si="11"/>
        <v>0</v>
      </c>
      <c r="N91" s="154">
        <v>20</v>
      </c>
      <c r="O91" s="155">
        <v>4</v>
      </c>
      <c r="P91" s="150" t="s">
        <v>10</v>
      </c>
    </row>
    <row r="92" spans="1:16" s="150" customFormat="1" ht="12.75" customHeight="1">
      <c r="A92" s="149" t="s">
        <v>246</v>
      </c>
      <c r="B92" s="149" t="s">
        <v>105</v>
      </c>
      <c r="C92" s="149" t="s">
        <v>155</v>
      </c>
      <c r="D92" s="150" t="s">
        <v>156</v>
      </c>
      <c r="E92" s="150" t="s">
        <v>157</v>
      </c>
      <c r="F92" s="149" t="s">
        <v>158</v>
      </c>
      <c r="G92" s="151">
        <v>28.26</v>
      </c>
      <c r="H92" s="152">
        <v>0</v>
      </c>
      <c r="I92" s="152">
        <f t="shared" si="9"/>
        <v>0</v>
      </c>
      <c r="J92" s="153">
        <v>0.501</v>
      </c>
      <c r="K92" s="151">
        <f t="shared" si="10"/>
        <v>14.15826</v>
      </c>
      <c r="L92" s="153">
        <v>0</v>
      </c>
      <c r="M92" s="151">
        <f t="shared" si="11"/>
        <v>0</v>
      </c>
      <c r="N92" s="154">
        <v>20</v>
      </c>
      <c r="O92" s="155">
        <v>4</v>
      </c>
      <c r="P92" s="150" t="s">
        <v>10</v>
      </c>
    </row>
    <row r="93" spans="1:17" s="150" customFormat="1" ht="12.75" customHeight="1">
      <c r="A93" s="149" t="s">
        <v>247</v>
      </c>
      <c r="B93" s="149" t="s">
        <v>105</v>
      </c>
      <c r="C93" s="149" t="s">
        <v>155</v>
      </c>
      <c r="D93" s="150" t="s">
        <v>160</v>
      </c>
      <c r="E93" s="161" t="s">
        <v>161</v>
      </c>
      <c r="F93" s="149" t="s">
        <v>158</v>
      </c>
      <c r="G93" s="168">
        <v>28.26</v>
      </c>
      <c r="H93" s="167">
        <v>0</v>
      </c>
      <c r="I93" s="167">
        <f t="shared" si="9"/>
        <v>0</v>
      </c>
      <c r="J93" s="170">
        <v>0.501</v>
      </c>
      <c r="K93" s="168">
        <f t="shared" si="10"/>
        <v>14.15826</v>
      </c>
      <c r="L93" s="170">
        <v>0</v>
      </c>
      <c r="M93" s="168">
        <f t="shared" si="11"/>
        <v>0</v>
      </c>
      <c r="N93" s="171">
        <v>20</v>
      </c>
      <c r="O93" s="155">
        <v>4</v>
      </c>
      <c r="P93" s="150" t="s">
        <v>10</v>
      </c>
      <c r="Q93" s="161" t="s">
        <v>389</v>
      </c>
    </row>
    <row r="94" spans="1:16" s="150" customFormat="1" ht="12.75" customHeight="1">
      <c r="A94" s="149" t="s">
        <v>248</v>
      </c>
      <c r="B94" s="149" t="s">
        <v>105</v>
      </c>
      <c r="C94" s="149" t="s">
        <v>137</v>
      </c>
      <c r="D94" s="150" t="s">
        <v>194</v>
      </c>
      <c r="E94" s="150" t="s">
        <v>195</v>
      </c>
      <c r="F94" s="149" t="s">
        <v>158</v>
      </c>
      <c r="G94" s="151">
        <v>28.26</v>
      </c>
      <c r="H94" s="152">
        <v>0</v>
      </c>
      <c r="I94" s="152">
        <f t="shared" si="9"/>
        <v>0</v>
      </c>
      <c r="J94" s="153">
        <v>0.112</v>
      </c>
      <c r="K94" s="151">
        <f t="shared" si="10"/>
        <v>3.1651200000000004</v>
      </c>
      <c r="L94" s="153">
        <v>0</v>
      </c>
      <c r="M94" s="151">
        <f t="shared" si="11"/>
        <v>0</v>
      </c>
      <c r="N94" s="154">
        <v>20</v>
      </c>
      <c r="O94" s="155">
        <v>4</v>
      </c>
      <c r="P94" s="150" t="s">
        <v>10</v>
      </c>
    </row>
    <row r="95" spans="1:16" s="150" customFormat="1" ht="12.75" customHeight="1">
      <c r="A95" s="149" t="s">
        <v>249</v>
      </c>
      <c r="B95" s="149" t="s">
        <v>142</v>
      </c>
      <c r="C95" s="149" t="s">
        <v>143</v>
      </c>
      <c r="D95" s="150" t="s">
        <v>197</v>
      </c>
      <c r="E95" s="150" t="s">
        <v>198</v>
      </c>
      <c r="F95" s="149" t="s">
        <v>109</v>
      </c>
      <c r="G95" s="151">
        <v>1.13</v>
      </c>
      <c r="H95" s="152">
        <v>0</v>
      </c>
      <c r="I95" s="152">
        <f t="shared" si="9"/>
        <v>0</v>
      </c>
      <c r="J95" s="153">
        <v>0.0165</v>
      </c>
      <c r="K95" s="151">
        <f t="shared" si="10"/>
        <v>0.018645</v>
      </c>
      <c r="L95" s="153">
        <v>0</v>
      </c>
      <c r="M95" s="151">
        <f t="shared" si="11"/>
        <v>0</v>
      </c>
      <c r="N95" s="154">
        <v>20</v>
      </c>
      <c r="O95" s="155">
        <v>8</v>
      </c>
      <c r="P95" s="150" t="s">
        <v>10</v>
      </c>
    </row>
    <row r="96" spans="1:16" s="150" customFormat="1" ht="12.75" customHeight="1">
      <c r="A96" s="149" t="s">
        <v>250</v>
      </c>
      <c r="B96" s="149" t="s">
        <v>105</v>
      </c>
      <c r="C96" s="149" t="s">
        <v>166</v>
      </c>
      <c r="D96" s="150" t="s">
        <v>251</v>
      </c>
      <c r="E96" s="150" t="s">
        <v>252</v>
      </c>
      <c r="F96" s="149" t="s">
        <v>169</v>
      </c>
      <c r="G96" s="151">
        <v>1</v>
      </c>
      <c r="H96" s="152">
        <v>0</v>
      </c>
      <c r="I96" s="152">
        <f t="shared" si="9"/>
        <v>0</v>
      </c>
      <c r="J96" s="153">
        <v>0</v>
      </c>
      <c r="K96" s="151">
        <f t="shared" si="10"/>
        <v>0</v>
      </c>
      <c r="L96" s="153">
        <v>0</v>
      </c>
      <c r="M96" s="151">
        <f t="shared" si="11"/>
        <v>0</v>
      </c>
      <c r="N96" s="154">
        <v>20</v>
      </c>
      <c r="O96" s="155">
        <v>4</v>
      </c>
      <c r="P96" s="150" t="s">
        <v>10</v>
      </c>
    </row>
    <row r="97" spans="1:16" s="150" customFormat="1" ht="12.75" customHeight="1">
      <c r="A97" s="149" t="s">
        <v>253</v>
      </c>
      <c r="B97" s="149" t="s">
        <v>142</v>
      </c>
      <c r="C97" s="149" t="s">
        <v>143</v>
      </c>
      <c r="D97" s="150" t="s">
        <v>254</v>
      </c>
      <c r="E97" s="150" t="s">
        <v>255</v>
      </c>
      <c r="F97" s="149" t="s">
        <v>169</v>
      </c>
      <c r="G97" s="151">
        <v>1</v>
      </c>
      <c r="H97" s="152">
        <v>0</v>
      </c>
      <c r="I97" s="152">
        <f t="shared" si="9"/>
        <v>0</v>
      </c>
      <c r="J97" s="153">
        <v>0</v>
      </c>
      <c r="K97" s="151">
        <f t="shared" si="10"/>
        <v>0</v>
      </c>
      <c r="L97" s="153">
        <v>0</v>
      </c>
      <c r="M97" s="151">
        <f t="shared" si="11"/>
        <v>0</v>
      </c>
      <c r="N97" s="154">
        <v>20</v>
      </c>
      <c r="O97" s="155">
        <v>8</v>
      </c>
      <c r="P97" s="150" t="s">
        <v>10</v>
      </c>
    </row>
    <row r="98" spans="2:16" s="134" customFormat="1" ht="12.75" customHeight="1">
      <c r="B98" s="133" t="s">
        <v>61</v>
      </c>
      <c r="D98" s="134" t="s">
        <v>256</v>
      </c>
      <c r="E98" s="134" t="s">
        <v>257</v>
      </c>
      <c r="I98" s="135">
        <f>SUM(I99:I119)</f>
        <v>0</v>
      </c>
      <c r="K98" s="136">
        <f>SUM(K99:K119)</f>
        <v>68.38189072212451</v>
      </c>
      <c r="M98" s="136">
        <f>SUM(M99:M119)</f>
        <v>0</v>
      </c>
      <c r="P98" s="134" t="s">
        <v>104</v>
      </c>
    </row>
    <row r="99" spans="1:16" s="150" customFormat="1" ht="12.75" customHeight="1">
      <c r="A99" s="149" t="s">
        <v>258</v>
      </c>
      <c r="B99" s="149" t="s">
        <v>105</v>
      </c>
      <c r="C99" s="149" t="s">
        <v>106</v>
      </c>
      <c r="D99" s="150" t="s">
        <v>107</v>
      </c>
      <c r="E99" s="150" t="s">
        <v>108</v>
      </c>
      <c r="F99" s="149" t="s">
        <v>109</v>
      </c>
      <c r="G99" s="151">
        <v>13.891</v>
      </c>
      <c r="H99" s="152">
        <v>0</v>
      </c>
      <c r="I99" s="152">
        <f aca="true" t="shared" si="12" ref="I99:I119">ROUND(G99*H99,3)</f>
        <v>0</v>
      </c>
      <c r="J99" s="153">
        <v>0</v>
      </c>
      <c r="K99" s="151">
        <f aca="true" t="shared" si="13" ref="K99:K119">G99*J99</f>
        <v>0</v>
      </c>
      <c r="L99" s="153">
        <v>0</v>
      </c>
      <c r="M99" s="151">
        <f aca="true" t="shared" si="14" ref="M99:M119">G99*L99</f>
        <v>0</v>
      </c>
      <c r="N99" s="154">
        <v>20</v>
      </c>
      <c r="O99" s="155">
        <v>4</v>
      </c>
      <c r="P99" s="150" t="s">
        <v>10</v>
      </c>
    </row>
    <row r="100" spans="1:16" s="150" customFormat="1" ht="12.75" customHeight="1">
      <c r="A100" s="149" t="s">
        <v>259</v>
      </c>
      <c r="B100" s="149" t="s">
        <v>105</v>
      </c>
      <c r="C100" s="149" t="s">
        <v>106</v>
      </c>
      <c r="D100" s="150" t="s">
        <v>110</v>
      </c>
      <c r="E100" s="150" t="s">
        <v>111</v>
      </c>
      <c r="F100" s="149" t="s">
        <v>109</v>
      </c>
      <c r="G100" s="151">
        <v>13.891</v>
      </c>
      <c r="H100" s="152">
        <v>0</v>
      </c>
      <c r="I100" s="152">
        <f t="shared" si="12"/>
        <v>0</v>
      </c>
      <c r="J100" s="153">
        <v>0</v>
      </c>
      <c r="K100" s="151">
        <f t="shared" si="13"/>
        <v>0</v>
      </c>
      <c r="L100" s="153">
        <v>0</v>
      </c>
      <c r="M100" s="151">
        <f t="shared" si="14"/>
        <v>0</v>
      </c>
      <c r="N100" s="154">
        <v>20</v>
      </c>
      <c r="O100" s="155">
        <v>4</v>
      </c>
      <c r="P100" s="150" t="s">
        <v>10</v>
      </c>
    </row>
    <row r="101" spans="1:16" s="150" customFormat="1" ht="12.75" customHeight="1">
      <c r="A101" s="149" t="s">
        <v>260</v>
      </c>
      <c r="B101" s="149" t="s">
        <v>105</v>
      </c>
      <c r="C101" s="149" t="s">
        <v>106</v>
      </c>
      <c r="D101" s="150" t="s">
        <v>113</v>
      </c>
      <c r="E101" s="150" t="s">
        <v>114</v>
      </c>
      <c r="F101" s="149" t="s">
        <v>109</v>
      </c>
      <c r="G101" s="151">
        <v>22.278</v>
      </c>
      <c r="H101" s="152">
        <v>0</v>
      </c>
      <c r="I101" s="152">
        <f t="shared" si="12"/>
        <v>0</v>
      </c>
      <c r="J101" s="153">
        <v>0</v>
      </c>
      <c r="K101" s="151">
        <f t="shared" si="13"/>
        <v>0</v>
      </c>
      <c r="L101" s="153">
        <v>0</v>
      </c>
      <c r="M101" s="151">
        <f t="shared" si="14"/>
        <v>0</v>
      </c>
      <c r="N101" s="154">
        <v>20</v>
      </c>
      <c r="O101" s="155">
        <v>4</v>
      </c>
      <c r="P101" s="150" t="s">
        <v>10</v>
      </c>
    </row>
    <row r="102" spans="1:16" s="150" customFormat="1" ht="12.75" customHeight="1">
      <c r="A102" s="149" t="s">
        <v>261</v>
      </c>
      <c r="B102" s="149" t="s">
        <v>105</v>
      </c>
      <c r="C102" s="149" t="s">
        <v>106</v>
      </c>
      <c r="D102" s="150" t="s">
        <v>116</v>
      </c>
      <c r="E102" s="150" t="s">
        <v>117</v>
      </c>
      <c r="F102" s="149" t="s">
        <v>109</v>
      </c>
      <c r="G102" s="151">
        <v>22.278</v>
      </c>
      <c r="H102" s="152">
        <v>0</v>
      </c>
      <c r="I102" s="152">
        <f t="shared" si="12"/>
        <v>0</v>
      </c>
      <c r="J102" s="153">
        <v>0</v>
      </c>
      <c r="K102" s="151">
        <f t="shared" si="13"/>
        <v>0</v>
      </c>
      <c r="L102" s="153">
        <v>0</v>
      </c>
      <c r="M102" s="151">
        <f t="shared" si="14"/>
        <v>0</v>
      </c>
      <c r="N102" s="154">
        <v>20</v>
      </c>
      <c r="O102" s="155">
        <v>4</v>
      </c>
      <c r="P102" s="150" t="s">
        <v>10</v>
      </c>
    </row>
    <row r="103" spans="1:16" s="150" customFormat="1" ht="12.75" customHeight="1">
      <c r="A103" s="149" t="s">
        <v>262</v>
      </c>
      <c r="B103" s="149" t="s">
        <v>105</v>
      </c>
      <c r="C103" s="149" t="s">
        <v>106</v>
      </c>
      <c r="D103" s="150" t="s">
        <v>119</v>
      </c>
      <c r="E103" s="150" t="s">
        <v>120</v>
      </c>
      <c r="F103" s="149" t="s">
        <v>109</v>
      </c>
      <c r="G103" s="151">
        <v>22.278</v>
      </c>
      <c r="H103" s="152">
        <v>0</v>
      </c>
      <c r="I103" s="152">
        <f t="shared" si="12"/>
        <v>0</v>
      </c>
      <c r="J103" s="153">
        <v>0</v>
      </c>
      <c r="K103" s="151">
        <f t="shared" si="13"/>
        <v>0</v>
      </c>
      <c r="L103" s="153">
        <v>0</v>
      </c>
      <c r="M103" s="151">
        <f t="shared" si="14"/>
        <v>0</v>
      </c>
      <c r="N103" s="154">
        <v>20</v>
      </c>
      <c r="O103" s="155">
        <v>4</v>
      </c>
      <c r="P103" s="150" t="s">
        <v>10</v>
      </c>
    </row>
    <row r="104" spans="1:16" s="150" customFormat="1" ht="12.75" customHeight="1">
      <c r="A104" s="149" t="s">
        <v>263</v>
      </c>
      <c r="B104" s="149" t="s">
        <v>105</v>
      </c>
      <c r="C104" s="149" t="s">
        <v>106</v>
      </c>
      <c r="D104" s="150" t="s">
        <v>122</v>
      </c>
      <c r="E104" s="150" t="s">
        <v>123</v>
      </c>
      <c r="F104" s="149" t="s">
        <v>109</v>
      </c>
      <c r="G104" s="151">
        <v>13.891</v>
      </c>
      <c r="H104" s="152">
        <v>0</v>
      </c>
      <c r="I104" s="152">
        <f t="shared" si="12"/>
        <v>0</v>
      </c>
      <c r="J104" s="153">
        <v>0</v>
      </c>
      <c r="K104" s="151">
        <f t="shared" si="13"/>
        <v>0</v>
      </c>
      <c r="L104" s="153">
        <v>0</v>
      </c>
      <c r="M104" s="151">
        <f t="shared" si="14"/>
        <v>0</v>
      </c>
      <c r="N104" s="154">
        <v>20</v>
      </c>
      <c r="O104" s="155">
        <v>4</v>
      </c>
      <c r="P104" s="150" t="s">
        <v>10</v>
      </c>
    </row>
    <row r="105" spans="1:16" s="150" customFormat="1" ht="12.75" customHeight="1">
      <c r="A105" s="149" t="s">
        <v>264</v>
      </c>
      <c r="B105" s="149" t="s">
        <v>105</v>
      </c>
      <c r="C105" s="149" t="s">
        <v>106</v>
      </c>
      <c r="D105" s="150" t="s">
        <v>125</v>
      </c>
      <c r="E105" s="150" t="s">
        <v>126</v>
      </c>
      <c r="F105" s="149" t="s">
        <v>109</v>
      </c>
      <c r="G105" s="151">
        <v>7.235</v>
      </c>
      <c r="H105" s="152">
        <v>0</v>
      </c>
      <c r="I105" s="152">
        <f t="shared" si="12"/>
        <v>0</v>
      </c>
      <c r="J105" s="153">
        <v>0</v>
      </c>
      <c r="K105" s="151">
        <f t="shared" si="13"/>
        <v>0</v>
      </c>
      <c r="L105" s="153">
        <v>0</v>
      </c>
      <c r="M105" s="151">
        <f t="shared" si="14"/>
        <v>0</v>
      </c>
      <c r="N105" s="154">
        <v>20</v>
      </c>
      <c r="O105" s="155">
        <v>4</v>
      </c>
      <c r="P105" s="150" t="s">
        <v>10</v>
      </c>
    </row>
    <row r="106" spans="1:16" s="150" customFormat="1" ht="12.75" customHeight="1">
      <c r="A106" s="149" t="s">
        <v>265</v>
      </c>
      <c r="B106" s="149" t="s">
        <v>105</v>
      </c>
      <c r="C106" s="149" t="s">
        <v>106</v>
      </c>
      <c r="D106" s="150" t="s">
        <v>128</v>
      </c>
      <c r="E106" s="150" t="s">
        <v>129</v>
      </c>
      <c r="F106" s="149" t="s">
        <v>109</v>
      </c>
      <c r="G106" s="151">
        <v>7.235</v>
      </c>
      <c r="H106" s="152">
        <v>0</v>
      </c>
      <c r="I106" s="152">
        <f t="shared" si="12"/>
        <v>0</v>
      </c>
      <c r="J106" s="153">
        <v>0</v>
      </c>
      <c r="K106" s="151">
        <f t="shared" si="13"/>
        <v>0</v>
      </c>
      <c r="L106" s="153">
        <v>0</v>
      </c>
      <c r="M106" s="151">
        <f t="shared" si="14"/>
        <v>0</v>
      </c>
      <c r="N106" s="154">
        <v>20</v>
      </c>
      <c r="O106" s="155">
        <v>4</v>
      </c>
      <c r="P106" s="150" t="s">
        <v>10</v>
      </c>
    </row>
    <row r="107" spans="1:16" s="150" customFormat="1" ht="12.75" customHeight="1">
      <c r="A107" s="149" t="s">
        <v>266</v>
      </c>
      <c r="B107" s="149" t="s">
        <v>105</v>
      </c>
      <c r="C107" s="149" t="s">
        <v>106</v>
      </c>
      <c r="D107" s="150" t="s">
        <v>131</v>
      </c>
      <c r="E107" s="150" t="s">
        <v>132</v>
      </c>
      <c r="F107" s="149" t="s">
        <v>109</v>
      </c>
      <c r="G107" s="151">
        <v>1.152</v>
      </c>
      <c r="H107" s="152">
        <v>0</v>
      </c>
      <c r="I107" s="152">
        <f t="shared" si="12"/>
        <v>0</v>
      </c>
      <c r="J107" s="153">
        <v>0</v>
      </c>
      <c r="K107" s="151">
        <f t="shared" si="13"/>
        <v>0</v>
      </c>
      <c r="L107" s="153">
        <v>0</v>
      </c>
      <c r="M107" s="151">
        <f t="shared" si="14"/>
        <v>0</v>
      </c>
      <c r="N107" s="154">
        <v>20</v>
      </c>
      <c r="O107" s="155">
        <v>4</v>
      </c>
      <c r="P107" s="150" t="s">
        <v>10</v>
      </c>
    </row>
    <row r="108" spans="1:16" s="150" customFormat="1" ht="12.75" customHeight="1">
      <c r="A108" s="149" t="s">
        <v>267</v>
      </c>
      <c r="B108" s="149" t="s">
        <v>105</v>
      </c>
      <c r="C108" s="149" t="s">
        <v>106</v>
      </c>
      <c r="D108" s="150" t="s">
        <v>134</v>
      </c>
      <c r="E108" s="150" t="s">
        <v>135</v>
      </c>
      <c r="F108" s="149" t="s">
        <v>109</v>
      </c>
      <c r="G108" s="151">
        <v>1.152</v>
      </c>
      <c r="H108" s="152">
        <v>0</v>
      </c>
      <c r="I108" s="152">
        <f t="shared" si="12"/>
        <v>0</v>
      </c>
      <c r="J108" s="153">
        <v>0</v>
      </c>
      <c r="K108" s="151">
        <f t="shared" si="13"/>
        <v>0</v>
      </c>
      <c r="L108" s="153">
        <v>0</v>
      </c>
      <c r="M108" s="151">
        <f t="shared" si="14"/>
        <v>0</v>
      </c>
      <c r="N108" s="154">
        <v>20</v>
      </c>
      <c r="O108" s="155">
        <v>4</v>
      </c>
      <c r="P108" s="150" t="s">
        <v>10</v>
      </c>
    </row>
    <row r="109" spans="1:16" s="150" customFormat="1" ht="12.75" customHeight="1">
      <c r="A109" s="149" t="s">
        <v>268</v>
      </c>
      <c r="B109" s="149" t="s">
        <v>105</v>
      </c>
      <c r="C109" s="149" t="s">
        <v>137</v>
      </c>
      <c r="D109" s="150" t="s">
        <v>138</v>
      </c>
      <c r="E109" s="150" t="s">
        <v>139</v>
      </c>
      <c r="F109" s="149" t="s">
        <v>140</v>
      </c>
      <c r="G109" s="151">
        <v>24.115</v>
      </c>
      <c r="H109" s="152">
        <v>0</v>
      </c>
      <c r="I109" s="152">
        <f t="shared" si="12"/>
        <v>0</v>
      </c>
      <c r="J109" s="153">
        <v>0.1056194639</v>
      </c>
      <c r="K109" s="151">
        <f t="shared" si="13"/>
        <v>2.5470133719484997</v>
      </c>
      <c r="L109" s="153">
        <v>0</v>
      </c>
      <c r="M109" s="151">
        <f t="shared" si="14"/>
        <v>0</v>
      </c>
      <c r="N109" s="154">
        <v>20</v>
      </c>
      <c r="O109" s="155">
        <v>4</v>
      </c>
      <c r="P109" s="150" t="s">
        <v>10</v>
      </c>
    </row>
    <row r="110" spans="1:16" s="150" customFormat="1" ht="12.75" customHeight="1">
      <c r="A110" s="149" t="s">
        <v>269</v>
      </c>
      <c r="B110" s="149" t="s">
        <v>142</v>
      </c>
      <c r="C110" s="149" t="s">
        <v>143</v>
      </c>
      <c r="D110" s="150" t="s">
        <v>144</v>
      </c>
      <c r="E110" s="150" t="s">
        <v>145</v>
      </c>
      <c r="F110" s="149" t="s">
        <v>146</v>
      </c>
      <c r="G110" s="151">
        <v>24.356</v>
      </c>
      <c r="H110" s="152">
        <v>0</v>
      </c>
      <c r="I110" s="152">
        <f t="shared" si="12"/>
        <v>0</v>
      </c>
      <c r="J110" s="153">
        <v>0.081</v>
      </c>
      <c r="K110" s="151">
        <f t="shared" si="13"/>
        <v>1.9728360000000003</v>
      </c>
      <c r="L110" s="153">
        <v>0</v>
      </c>
      <c r="M110" s="151">
        <f t="shared" si="14"/>
        <v>0</v>
      </c>
      <c r="N110" s="154">
        <v>20</v>
      </c>
      <c r="O110" s="155">
        <v>8</v>
      </c>
      <c r="P110" s="150" t="s">
        <v>10</v>
      </c>
    </row>
    <row r="111" spans="1:16" s="150" customFormat="1" ht="12.75" customHeight="1">
      <c r="A111" s="149" t="s">
        <v>270</v>
      </c>
      <c r="B111" s="149" t="s">
        <v>105</v>
      </c>
      <c r="C111" s="149" t="s">
        <v>148</v>
      </c>
      <c r="D111" s="150" t="s">
        <v>149</v>
      </c>
      <c r="E111" s="150" t="s">
        <v>150</v>
      </c>
      <c r="F111" s="149" t="s">
        <v>109</v>
      </c>
      <c r="G111" s="151">
        <v>1.152</v>
      </c>
      <c r="H111" s="152">
        <v>0</v>
      </c>
      <c r="I111" s="152">
        <f t="shared" si="12"/>
        <v>0</v>
      </c>
      <c r="J111" s="153">
        <v>2.377896613</v>
      </c>
      <c r="K111" s="151">
        <f t="shared" si="13"/>
        <v>2.7393368981759996</v>
      </c>
      <c r="L111" s="153">
        <v>0</v>
      </c>
      <c r="M111" s="151">
        <f t="shared" si="14"/>
        <v>0</v>
      </c>
      <c r="N111" s="154">
        <v>20</v>
      </c>
      <c r="O111" s="155">
        <v>4</v>
      </c>
      <c r="P111" s="150" t="s">
        <v>10</v>
      </c>
    </row>
    <row r="112" spans="1:16" s="150" customFormat="1" ht="12.75" customHeight="1">
      <c r="A112" s="149" t="s">
        <v>271</v>
      </c>
      <c r="B112" s="149" t="s">
        <v>105</v>
      </c>
      <c r="C112" s="149" t="s">
        <v>148</v>
      </c>
      <c r="D112" s="150" t="s">
        <v>152</v>
      </c>
      <c r="E112" s="150" t="s">
        <v>153</v>
      </c>
      <c r="F112" s="149" t="s">
        <v>146</v>
      </c>
      <c r="G112" s="151">
        <v>4</v>
      </c>
      <c r="H112" s="152">
        <v>0</v>
      </c>
      <c r="I112" s="152">
        <f t="shared" si="12"/>
        <v>0</v>
      </c>
      <c r="J112" s="153">
        <v>2.377896613</v>
      </c>
      <c r="K112" s="151">
        <f t="shared" si="13"/>
        <v>9.511586452</v>
      </c>
      <c r="L112" s="153">
        <v>0</v>
      </c>
      <c r="M112" s="151">
        <f t="shared" si="14"/>
        <v>0</v>
      </c>
      <c r="N112" s="154">
        <v>20</v>
      </c>
      <c r="O112" s="155">
        <v>4</v>
      </c>
      <c r="P112" s="150" t="s">
        <v>10</v>
      </c>
    </row>
    <row r="113" spans="1:16" s="150" customFormat="1" ht="12.75" customHeight="1">
      <c r="A113" s="149" t="s">
        <v>272</v>
      </c>
      <c r="B113" s="149" t="s">
        <v>105</v>
      </c>
      <c r="C113" s="149" t="s">
        <v>155</v>
      </c>
      <c r="D113" s="150" t="s">
        <v>156</v>
      </c>
      <c r="E113" s="150" t="s">
        <v>157</v>
      </c>
      <c r="F113" s="149" t="s">
        <v>158</v>
      </c>
      <c r="G113" s="151">
        <v>46.302</v>
      </c>
      <c r="H113" s="152">
        <v>0</v>
      </c>
      <c r="I113" s="152">
        <f t="shared" si="12"/>
        <v>0</v>
      </c>
      <c r="J113" s="153">
        <v>0.501</v>
      </c>
      <c r="K113" s="151">
        <f t="shared" si="13"/>
        <v>23.197302</v>
      </c>
      <c r="L113" s="153">
        <v>0</v>
      </c>
      <c r="M113" s="151">
        <f t="shared" si="14"/>
        <v>0</v>
      </c>
      <c r="N113" s="154">
        <v>20</v>
      </c>
      <c r="O113" s="155">
        <v>4</v>
      </c>
      <c r="P113" s="150" t="s">
        <v>10</v>
      </c>
    </row>
    <row r="114" spans="1:17" s="150" customFormat="1" ht="12.75" customHeight="1">
      <c r="A114" s="149" t="s">
        <v>273</v>
      </c>
      <c r="B114" s="149" t="s">
        <v>105</v>
      </c>
      <c r="C114" s="149" t="s">
        <v>155</v>
      </c>
      <c r="D114" s="150" t="s">
        <v>160</v>
      </c>
      <c r="E114" s="165" t="s">
        <v>161</v>
      </c>
      <c r="F114" s="149" t="s">
        <v>158</v>
      </c>
      <c r="G114" s="151">
        <v>46.302</v>
      </c>
      <c r="H114" s="152">
        <v>0</v>
      </c>
      <c r="I114" s="152">
        <f t="shared" si="12"/>
        <v>0</v>
      </c>
      <c r="J114" s="153">
        <v>0.501</v>
      </c>
      <c r="K114" s="151">
        <f t="shared" si="13"/>
        <v>23.197302</v>
      </c>
      <c r="L114" s="153">
        <v>0</v>
      </c>
      <c r="M114" s="151">
        <f t="shared" si="14"/>
        <v>0</v>
      </c>
      <c r="N114" s="154">
        <v>20</v>
      </c>
      <c r="O114" s="155">
        <v>4</v>
      </c>
      <c r="P114" s="150" t="s">
        <v>10</v>
      </c>
      <c r="Q114" s="161"/>
    </row>
    <row r="115" spans="1:17" s="150" customFormat="1" ht="12.75" customHeight="1">
      <c r="A115" s="149" t="s">
        <v>274</v>
      </c>
      <c r="B115" s="149" t="s">
        <v>105</v>
      </c>
      <c r="C115" s="149" t="s">
        <v>137</v>
      </c>
      <c r="D115" s="150" t="s">
        <v>194</v>
      </c>
      <c r="E115" s="161" t="s">
        <v>195</v>
      </c>
      <c r="F115" s="149" t="s">
        <v>158</v>
      </c>
      <c r="G115" s="168">
        <v>46.302</v>
      </c>
      <c r="H115" s="167">
        <v>0</v>
      </c>
      <c r="I115" s="167">
        <f t="shared" si="12"/>
        <v>0</v>
      </c>
      <c r="J115" s="170">
        <v>0.112</v>
      </c>
      <c r="K115" s="168">
        <f t="shared" si="13"/>
        <v>5.185824</v>
      </c>
      <c r="L115" s="170">
        <v>0</v>
      </c>
      <c r="M115" s="168">
        <f t="shared" si="14"/>
        <v>0</v>
      </c>
      <c r="N115" s="171">
        <v>20</v>
      </c>
      <c r="O115" s="155">
        <v>4</v>
      </c>
      <c r="P115" s="150" t="s">
        <v>10</v>
      </c>
      <c r="Q115" s="161" t="s">
        <v>390</v>
      </c>
    </row>
    <row r="116" spans="1:17" s="150" customFormat="1" ht="12.75" customHeight="1">
      <c r="A116" s="149" t="s">
        <v>275</v>
      </c>
      <c r="B116" s="149" t="s">
        <v>142</v>
      </c>
      <c r="C116" s="149" t="s">
        <v>143</v>
      </c>
      <c r="D116" s="150" t="s">
        <v>197</v>
      </c>
      <c r="E116" s="161" t="s">
        <v>198</v>
      </c>
      <c r="F116" s="149" t="s">
        <v>109</v>
      </c>
      <c r="G116" s="168">
        <v>1.86</v>
      </c>
      <c r="H116" s="167">
        <v>0</v>
      </c>
      <c r="I116" s="167">
        <f t="shared" si="12"/>
        <v>0</v>
      </c>
      <c r="J116" s="170">
        <v>0.0165</v>
      </c>
      <c r="K116" s="168">
        <f t="shared" si="13"/>
        <v>0.030690000000000002</v>
      </c>
      <c r="L116" s="170">
        <v>0</v>
      </c>
      <c r="M116" s="168">
        <f t="shared" si="14"/>
        <v>0</v>
      </c>
      <c r="N116" s="171">
        <v>20</v>
      </c>
      <c r="O116" s="155">
        <v>8</v>
      </c>
      <c r="P116" s="150" t="s">
        <v>10</v>
      </c>
      <c r="Q116" s="161" t="s">
        <v>387</v>
      </c>
    </row>
    <row r="117" spans="1:21" s="150" customFormat="1" ht="12.75" customHeight="1">
      <c r="A117" s="149"/>
      <c r="B117" s="149"/>
      <c r="C117" s="149"/>
      <c r="E117" s="163" t="s">
        <v>386</v>
      </c>
      <c r="F117" s="162" t="s">
        <v>158</v>
      </c>
      <c r="G117" s="151">
        <v>46.302</v>
      </c>
      <c r="H117" s="152">
        <v>0</v>
      </c>
      <c r="I117" s="152">
        <f t="shared" si="12"/>
        <v>0</v>
      </c>
      <c r="J117" s="153"/>
      <c r="K117" s="151"/>
      <c r="L117" s="153"/>
      <c r="M117" s="151"/>
      <c r="N117" s="154"/>
      <c r="O117" s="155"/>
      <c r="Q117" s="163" t="s">
        <v>388</v>
      </c>
      <c r="R117" s="164"/>
      <c r="S117" s="164"/>
      <c r="T117" s="164"/>
      <c r="U117" s="164"/>
    </row>
    <row r="118" spans="1:16" s="150" customFormat="1" ht="12.75" customHeight="1">
      <c r="A118" s="149" t="s">
        <v>276</v>
      </c>
      <c r="B118" s="149" t="s">
        <v>105</v>
      </c>
      <c r="C118" s="149" t="s">
        <v>166</v>
      </c>
      <c r="D118" s="150" t="s">
        <v>277</v>
      </c>
      <c r="E118" s="150" t="s">
        <v>278</v>
      </c>
      <c r="F118" s="149" t="s">
        <v>169</v>
      </c>
      <c r="G118" s="151">
        <v>1</v>
      </c>
      <c r="H118" s="152">
        <v>0</v>
      </c>
      <c r="I118" s="152">
        <f t="shared" si="12"/>
        <v>0</v>
      </c>
      <c r="J118" s="153">
        <v>0</v>
      </c>
      <c r="K118" s="151">
        <f t="shared" si="13"/>
        <v>0</v>
      </c>
      <c r="L118" s="153">
        <v>0</v>
      </c>
      <c r="M118" s="151">
        <f t="shared" si="14"/>
        <v>0</v>
      </c>
      <c r="N118" s="154">
        <v>20</v>
      </c>
      <c r="O118" s="155">
        <v>4</v>
      </c>
      <c r="P118" s="150" t="s">
        <v>10</v>
      </c>
    </row>
    <row r="119" spans="1:16" s="150" customFormat="1" ht="12.75" customHeight="1">
      <c r="A119" s="149" t="s">
        <v>279</v>
      </c>
      <c r="B119" s="149" t="s">
        <v>142</v>
      </c>
      <c r="C119" s="149" t="s">
        <v>143</v>
      </c>
      <c r="D119" s="150" t="s">
        <v>280</v>
      </c>
      <c r="E119" s="150" t="s">
        <v>281</v>
      </c>
      <c r="F119" s="149" t="s">
        <v>169</v>
      </c>
      <c r="G119" s="151">
        <v>1</v>
      </c>
      <c r="H119" s="152">
        <v>0</v>
      </c>
      <c r="I119" s="152">
        <f t="shared" si="12"/>
        <v>0</v>
      </c>
      <c r="J119" s="153">
        <v>0</v>
      </c>
      <c r="K119" s="151">
        <f t="shared" si="13"/>
        <v>0</v>
      </c>
      <c r="L119" s="153">
        <v>0</v>
      </c>
      <c r="M119" s="151">
        <f t="shared" si="14"/>
        <v>0</v>
      </c>
      <c r="N119" s="154">
        <v>20</v>
      </c>
      <c r="O119" s="155">
        <v>8</v>
      </c>
      <c r="P119" s="150" t="s">
        <v>10</v>
      </c>
    </row>
    <row r="120" spans="2:16" s="134" customFormat="1" ht="12.75" customHeight="1">
      <c r="B120" s="133" t="s">
        <v>61</v>
      </c>
      <c r="D120" s="134" t="s">
        <v>282</v>
      </c>
      <c r="E120" s="134" t="s">
        <v>283</v>
      </c>
      <c r="I120" s="135">
        <f>SUM(I121:I139)</f>
        <v>0</v>
      </c>
      <c r="K120" s="136">
        <f>SUM(K121:K139)</f>
        <v>27.541930673478</v>
      </c>
      <c r="M120" s="136">
        <f>SUM(M121:M139)</f>
        <v>0</v>
      </c>
      <c r="P120" s="134" t="s">
        <v>104</v>
      </c>
    </row>
    <row r="121" spans="1:16" s="150" customFormat="1" ht="12.75" customHeight="1">
      <c r="A121" s="149" t="s">
        <v>284</v>
      </c>
      <c r="B121" s="149" t="s">
        <v>105</v>
      </c>
      <c r="C121" s="149" t="s">
        <v>106</v>
      </c>
      <c r="D121" s="150" t="s">
        <v>107</v>
      </c>
      <c r="E121" s="150" t="s">
        <v>108</v>
      </c>
      <c r="F121" s="149" t="s">
        <v>109</v>
      </c>
      <c r="G121" s="151">
        <v>7.483</v>
      </c>
      <c r="H121" s="152">
        <v>0</v>
      </c>
      <c r="I121" s="152">
        <f aca="true" t="shared" si="15" ref="I121:I139">ROUND(G121*H121,3)</f>
        <v>0</v>
      </c>
      <c r="J121" s="153">
        <v>0</v>
      </c>
      <c r="K121" s="151">
        <f aca="true" t="shared" si="16" ref="K121:K139">G121*J121</f>
        <v>0</v>
      </c>
      <c r="L121" s="153">
        <v>0</v>
      </c>
      <c r="M121" s="151">
        <f aca="true" t="shared" si="17" ref="M121:M139">G121*L121</f>
        <v>0</v>
      </c>
      <c r="N121" s="154">
        <v>20</v>
      </c>
      <c r="O121" s="155">
        <v>4</v>
      </c>
      <c r="P121" s="150" t="s">
        <v>10</v>
      </c>
    </row>
    <row r="122" spans="1:16" s="150" customFormat="1" ht="12.75" customHeight="1">
      <c r="A122" s="149" t="s">
        <v>285</v>
      </c>
      <c r="B122" s="149" t="s">
        <v>105</v>
      </c>
      <c r="C122" s="149" t="s">
        <v>106</v>
      </c>
      <c r="D122" s="150" t="s">
        <v>110</v>
      </c>
      <c r="E122" s="150" t="s">
        <v>111</v>
      </c>
      <c r="F122" s="149" t="s">
        <v>109</v>
      </c>
      <c r="G122" s="151">
        <v>7.483</v>
      </c>
      <c r="H122" s="152">
        <v>0</v>
      </c>
      <c r="I122" s="152">
        <f t="shared" si="15"/>
        <v>0</v>
      </c>
      <c r="J122" s="153">
        <v>0</v>
      </c>
      <c r="K122" s="151">
        <f t="shared" si="16"/>
        <v>0</v>
      </c>
      <c r="L122" s="153">
        <v>0</v>
      </c>
      <c r="M122" s="151">
        <f t="shared" si="17"/>
        <v>0</v>
      </c>
      <c r="N122" s="154">
        <v>20</v>
      </c>
      <c r="O122" s="155">
        <v>4</v>
      </c>
      <c r="P122" s="150" t="s">
        <v>10</v>
      </c>
    </row>
    <row r="123" spans="1:16" s="150" customFormat="1" ht="12.75" customHeight="1">
      <c r="A123" s="149" t="s">
        <v>286</v>
      </c>
      <c r="B123" s="149" t="s">
        <v>105</v>
      </c>
      <c r="C123" s="149" t="s">
        <v>106</v>
      </c>
      <c r="D123" s="150" t="s">
        <v>113</v>
      </c>
      <c r="E123" s="150" t="s">
        <v>114</v>
      </c>
      <c r="F123" s="149" t="s">
        <v>109</v>
      </c>
      <c r="G123" s="151">
        <v>14.089</v>
      </c>
      <c r="H123" s="152">
        <v>0</v>
      </c>
      <c r="I123" s="152">
        <f t="shared" si="15"/>
        <v>0</v>
      </c>
      <c r="J123" s="153">
        <v>0</v>
      </c>
      <c r="K123" s="151">
        <f t="shared" si="16"/>
        <v>0</v>
      </c>
      <c r="L123" s="153">
        <v>0</v>
      </c>
      <c r="M123" s="151">
        <f t="shared" si="17"/>
        <v>0</v>
      </c>
      <c r="N123" s="154">
        <v>20</v>
      </c>
      <c r="O123" s="155">
        <v>4</v>
      </c>
      <c r="P123" s="150" t="s">
        <v>10</v>
      </c>
    </row>
    <row r="124" spans="1:16" s="150" customFormat="1" ht="12.75" customHeight="1">
      <c r="A124" s="149" t="s">
        <v>287</v>
      </c>
      <c r="B124" s="149" t="s">
        <v>105</v>
      </c>
      <c r="C124" s="149" t="s">
        <v>106</v>
      </c>
      <c r="D124" s="150" t="s">
        <v>116</v>
      </c>
      <c r="E124" s="150" t="s">
        <v>117</v>
      </c>
      <c r="F124" s="149" t="s">
        <v>109</v>
      </c>
      <c r="G124" s="151">
        <v>14.089</v>
      </c>
      <c r="H124" s="152">
        <v>0</v>
      </c>
      <c r="I124" s="152">
        <f t="shared" si="15"/>
        <v>0</v>
      </c>
      <c r="J124" s="153">
        <v>0</v>
      </c>
      <c r="K124" s="151">
        <f t="shared" si="16"/>
        <v>0</v>
      </c>
      <c r="L124" s="153">
        <v>0</v>
      </c>
      <c r="M124" s="151">
        <f t="shared" si="17"/>
        <v>0</v>
      </c>
      <c r="N124" s="154">
        <v>20</v>
      </c>
      <c r="O124" s="155">
        <v>4</v>
      </c>
      <c r="P124" s="150" t="s">
        <v>10</v>
      </c>
    </row>
    <row r="125" spans="1:16" s="150" customFormat="1" ht="12.75" customHeight="1">
      <c r="A125" s="149" t="s">
        <v>288</v>
      </c>
      <c r="B125" s="149" t="s">
        <v>105</v>
      </c>
      <c r="C125" s="149" t="s">
        <v>106</v>
      </c>
      <c r="D125" s="150" t="s">
        <v>119</v>
      </c>
      <c r="E125" s="150" t="s">
        <v>120</v>
      </c>
      <c r="F125" s="149" t="s">
        <v>109</v>
      </c>
      <c r="G125" s="151">
        <v>14.089</v>
      </c>
      <c r="H125" s="152">
        <v>0</v>
      </c>
      <c r="I125" s="152">
        <f t="shared" si="15"/>
        <v>0</v>
      </c>
      <c r="J125" s="153">
        <v>0</v>
      </c>
      <c r="K125" s="151">
        <f t="shared" si="16"/>
        <v>0</v>
      </c>
      <c r="L125" s="153">
        <v>0</v>
      </c>
      <c r="M125" s="151">
        <f t="shared" si="17"/>
        <v>0</v>
      </c>
      <c r="N125" s="154">
        <v>20</v>
      </c>
      <c r="O125" s="155">
        <v>4</v>
      </c>
      <c r="P125" s="150" t="s">
        <v>10</v>
      </c>
    </row>
    <row r="126" spans="1:16" s="150" customFormat="1" ht="12.75" customHeight="1">
      <c r="A126" s="149" t="s">
        <v>289</v>
      </c>
      <c r="B126" s="149" t="s">
        <v>105</v>
      </c>
      <c r="C126" s="149" t="s">
        <v>106</v>
      </c>
      <c r="D126" s="150" t="s">
        <v>122</v>
      </c>
      <c r="E126" s="150" t="s">
        <v>123</v>
      </c>
      <c r="F126" s="149" t="s">
        <v>109</v>
      </c>
      <c r="G126" s="151">
        <v>7.483</v>
      </c>
      <c r="H126" s="152">
        <v>0</v>
      </c>
      <c r="I126" s="152">
        <f t="shared" si="15"/>
        <v>0</v>
      </c>
      <c r="J126" s="153">
        <v>0</v>
      </c>
      <c r="K126" s="151">
        <f t="shared" si="16"/>
        <v>0</v>
      </c>
      <c r="L126" s="153">
        <v>0</v>
      </c>
      <c r="M126" s="151">
        <f t="shared" si="17"/>
        <v>0</v>
      </c>
      <c r="N126" s="154">
        <v>20</v>
      </c>
      <c r="O126" s="155">
        <v>4</v>
      </c>
      <c r="P126" s="150" t="s">
        <v>10</v>
      </c>
    </row>
    <row r="127" spans="1:16" s="150" customFormat="1" ht="12.75" customHeight="1">
      <c r="A127" s="149" t="s">
        <v>290</v>
      </c>
      <c r="B127" s="149" t="s">
        <v>105</v>
      </c>
      <c r="C127" s="149" t="s">
        <v>106</v>
      </c>
      <c r="D127" s="150" t="s">
        <v>125</v>
      </c>
      <c r="E127" s="150" t="s">
        <v>126</v>
      </c>
      <c r="F127" s="149" t="s">
        <v>109</v>
      </c>
      <c r="G127" s="151">
        <v>6.03</v>
      </c>
      <c r="H127" s="152">
        <v>0</v>
      </c>
      <c r="I127" s="152">
        <f t="shared" si="15"/>
        <v>0</v>
      </c>
      <c r="J127" s="153">
        <v>0</v>
      </c>
      <c r="K127" s="151">
        <f t="shared" si="16"/>
        <v>0</v>
      </c>
      <c r="L127" s="153">
        <v>0</v>
      </c>
      <c r="M127" s="151">
        <f t="shared" si="17"/>
        <v>0</v>
      </c>
      <c r="N127" s="154">
        <v>20</v>
      </c>
      <c r="O127" s="155">
        <v>4</v>
      </c>
      <c r="P127" s="150" t="s">
        <v>10</v>
      </c>
    </row>
    <row r="128" spans="1:16" s="150" customFormat="1" ht="12.75" customHeight="1">
      <c r="A128" s="149" t="s">
        <v>291</v>
      </c>
      <c r="B128" s="149" t="s">
        <v>105</v>
      </c>
      <c r="C128" s="149" t="s">
        <v>106</v>
      </c>
      <c r="D128" s="150" t="s">
        <v>128</v>
      </c>
      <c r="E128" s="150" t="s">
        <v>129</v>
      </c>
      <c r="F128" s="149" t="s">
        <v>109</v>
      </c>
      <c r="G128" s="151">
        <v>6.03</v>
      </c>
      <c r="H128" s="152">
        <v>0</v>
      </c>
      <c r="I128" s="152">
        <f t="shared" si="15"/>
        <v>0</v>
      </c>
      <c r="J128" s="153">
        <v>0</v>
      </c>
      <c r="K128" s="151">
        <f t="shared" si="16"/>
        <v>0</v>
      </c>
      <c r="L128" s="153">
        <v>0</v>
      </c>
      <c r="M128" s="151">
        <f t="shared" si="17"/>
        <v>0</v>
      </c>
      <c r="N128" s="154">
        <v>20</v>
      </c>
      <c r="O128" s="155">
        <v>4</v>
      </c>
      <c r="P128" s="150" t="s">
        <v>10</v>
      </c>
    </row>
    <row r="129" spans="1:16" s="150" customFormat="1" ht="12.75" customHeight="1">
      <c r="A129" s="149" t="s">
        <v>292</v>
      </c>
      <c r="B129" s="149" t="s">
        <v>105</v>
      </c>
      <c r="C129" s="149" t="s">
        <v>106</v>
      </c>
      <c r="D129" s="150" t="s">
        <v>131</v>
      </c>
      <c r="E129" s="150" t="s">
        <v>132</v>
      </c>
      <c r="F129" s="149" t="s">
        <v>109</v>
      </c>
      <c r="G129" s="151">
        <v>0.576</v>
      </c>
      <c r="H129" s="152">
        <v>0</v>
      </c>
      <c r="I129" s="152">
        <f t="shared" si="15"/>
        <v>0</v>
      </c>
      <c r="J129" s="153">
        <v>0</v>
      </c>
      <c r="K129" s="151">
        <f t="shared" si="16"/>
        <v>0</v>
      </c>
      <c r="L129" s="153">
        <v>0</v>
      </c>
      <c r="M129" s="151">
        <f t="shared" si="17"/>
        <v>0</v>
      </c>
      <c r="N129" s="154">
        <v>20</v>
      </c>
      <c r="O129" s="155">
        <v>4</v>
      </c>
      <c r="P129" s="150" t="s">
        <v>10</v>
      </c>
    </row>
    <row r="130" spans="1:16" s="150" customFormat="1" ht="12.75" customHeight="1">
      <c r="A130" s="149" t="s">
        <v>293</v>
      </c>
      <c r="B130" s="149" t="s">
        <v>105</v>
      </c>
      <c r="C130" s="149" t="s">
        <v>106</v>
      </c>
      <c r="D130" s="150" t="s">
        <v>134</v>
      </c>
      <c r="E130" s="150" t="s">
        <v>135</v>
      </c>
      <c r="F130" s="149" t="s">
        <v>109</v>
      </c>
      <c r="G130" s="151">
        <v>0.576</v>
      </c>
      <c r="H130" s="152">
        <v>0</v>
      </c>
      <c r="I130" s="152">
        <f t="shared" si="15"/>
        <v>0</v>
      </c>
      <c r="J130" s="153">
        <v>0</v>
      </c>
      <c r="K130" s="151">
        <f t="shared" si="16"/>
        <v>0</v>
      </c>
      <c r="L130" s="153">
        <v>0</v>
      </c>
      <c r="M130" s="151">
        <f t="shared" si="17"/>
        <v>0</v>
      </c>
      <c r="N130" s="154">
        <v>20</v>
      </c>
      <c r="O130" s="155">
        <v>4</v>
      </c>
      <c r="P130" s="150" t="s">
        <v>10</v>
      </c>
    </row>
    <row r="131" spans="1:16" s="150" customFormat="1" ht="12.75" customHeight="1">
      <c r="A131" s="149" t="s">
        <v>294</v>
      </c>
      <c r="B131" s="149" t="s">
        <v>105</v>
      </c>
      <c r="C131" s="149" t="s">
        <v>137</v>
      </c>
      <c r="D131" s="150" t="s">
        <v>138</v>
      </c>
      <c r="E131" s="150" t="s">
        <v>139</v>
      </c>
      <c r="F131" s="149" t="s">
        <v>140</v>
      </c>
      <c r="G131" s="151">
        <v>20.1</v>
      </c>
      <c r="H131" s="152">
        <v>0</v>
      </c>
      <c r="I131" s="152">
        <f t="shared" si="15"/>
        <v>0</v>
      </c>
      <c r="J131" s="153">
        <v>0.1056194639</v>
      </c>
      <c r="K131" s="151">
        <f t="shared" si="16"/>
        <v>2.1229512243900004</v>
      </c>
      <c r="L131" s="153">
        <v>0</v>
      </c>
      <c r="M131" s="151">
        <f t="shared" si="17"/>
        <v>0</v>
      </c>
      <c r="N131" s="154">
        <v>20</v>
      </c>
      <c r="O131" s="155">
        <v>4</v>
      </c>
      <c r="P131" s="150" t="s">
        <v>10</v>
      </c>
    </row>
    <row r="132" spans="1:16" s="150" customFormat="1" ht="12.75" customHeight="1">
      <c r="A132" s="149" t="s">
        <v>295</v>
      </c>
      <c r="B132" s="149" t="s">
        <v>142</v>
      </c>
      <c r="C132" s="149" t="s">
        <v>143</v>
      </c>
      <c r="D132" s="150" t="s">
        <v>144</v>
      </c>
      <c r="E132" s="150" t="s">
        <v>145</v>
      </c>
      <c r="F132" s="149" t="s">
        <v>146</v>
      </c>
      <c r="G132" s="151">
        <v>20.301</v>
      </c>
      <c r="H132" s="152">
        <v>0</v>
      </c>
      <c r="I132" s="152">
        <f t="shared" si="15"/>
        <v>0</v>
      </c>
      <c r="J132" s="153">
        <v>0.081</v>
      </c>
      <c r="K132" s="151">
        <f t="shared" si="16"/>
        <v>1.6443809999999999</v>
      </c>
      <c r="L132" s="153">
        <v>0</v>
      </c>
      <c r="M132" s="151">
        <f t="shared" si="17"/>
        <v>0</v>
      </c>
      <c r="N132" s="154">
        <v>20</v>
      </c>
      <c r="O132" s="155">
        <v>8</v>
      </c>
      <c r="P132" s="150" t="s">
        <v>10</v>
      </c>
    </row>
    <row r="133" spans="1:16" s="150" customFormat="1" ht="12.75" customHeight="1">
      <c r="A133" s="149" t="s">
        <v>296</v>
      </c>
      <c r="B133" s="149" t="s">
        <v>105</v>
      </c>
      <c r="C133" s="149" t="s">
        <v>148</v>
      </c>
      <c r="D133" s="150" t="s">
        <v>149</v>
      </c>
      <c r="E133" s="150" t="s">
        <v>150</v>
      </c>
      <c r="F133" s="149" t="s">
        <v>109</v>
      </c>
      <c r="G133" s="151">
        <v>0.576</v>
      </c>
      <c r="H133" s="152">
        <v>0</v>
      </c>
      <c r="I133" s="152">
        <f t="shared" si="15"/>
        <v>0</v>
      </c>
      <c r="J133" s="153">
        <v>2.377896613</v>
      </c>
      <c r="K133" s="151">
        <f t="shared" si="16"/>
        <v>1.3696684490879998</v>
      </c>
      <c r="L133" s="153">
        <v>0</v>
      </c>
      <c r="M133" s="151">
        <f t="shared" si="17"/>
        <v>0</v>
      </c>
      <c r="N133" s="154">
        <v>20</v>
      </c>
      <c r="O133" s="155">
        <v>4</v>
      </c>
      <c r="P133" s="150" t="s">
        <v>10</v>
      </c>
    </row>
    <row r="134" spans="1:16" s="150" customFormat="1" ht="12.75" customHeight="1">
      <c r="A134" s="149" t="s">
        <v>297</v>
      </c>
      <c r="B134" s="149" t="s">
        <v>105</v>
      </c>
      <c r="C134" s="149" t="s">
        <v>155</v>
      </c>
      <c r="D134" s="150" t="s">
        <v>156</v>
      </c>
      <c r="E134" s="150" t="s">
        <v>157</v>
      </c>
      <c r="F134" s="149" t="s">
        <v>158</v>
      </c>
      <c r="G134" s="151">
        <v>20.1</v>
      </c>
      <c r="H134" s="152">
        <v>0</v>
      </c>
      <c r="I134" s="152">
        <f t="shared" si="15"/>
        <v>0</v>
      </c>
      <c r="J134" s="153">
        <v>0.501</v>
      </c>
      <c r="K134" s="151">
        <f t="shared" si="16"/>
        <v>10.0701</v>
      </c>
      <c r="L134" s="153">
        <v>0</v>
      </c>
      <c r="M134" s="151">
        <f t="shared" si="17"/>
        <v>0</v>
      </c>
      <c r="N134" s="154">
        <v>20</v>
      </c>
      <c r="O134" s="155">
        <v>4</v>
      </c>
      <c r="P134" s="150" t="s">
        <v>10</v>
      </c>
    </row>
    <row r="135" spans="1:17" s="150" customFormat="1" ht="12.75" customHeight="1">
      <c r="A135" s="149" t="s">
        <v>298</v>
      </c>
      <c r="B135" s="149" t="s">
        <v>105</v>
      </c>
      <c r="C135" s="149" t="s">
        <v>155</v>
      </c>
      <c r="D135" s="150" t="s">
        <v>160</v>
      </c>
      <c r="E135" s="161" t="s">
        <v>161</v>
      </c>
      <c r="F135" s="149" t="s">
        <v>158</v>
      </c>
      <c r="G135" s="168">
        <v>20.1</v>
      </c>
      <c r="H135" s="167">
        <v>0</v>
      </c>
      <c r="I135" s="167">
        <f t="shared" si="15"/>
        <v>0</v>
      </c>
      <c r="J135" s="170">
        <v>0.501</v>
      </c>
      <c r="K135" s="168">
        <f t="shared" si="16"/>
        <v>10.0701</v>
      </c>
      <c r="L135" s="170">
        <v>0</v>
      </c>
      <c r="M135" s="168">
        <f t="shared" si="17"/>
        <v>0</v>
      </c>
      <c r="N135" s="171">
        <v>20</v>
      </c>
      <c r="O135" s="155">
        <v>4</v>
      </c>
      <c r="P135" s="150" t="s">
        <v>10</v>
      </c>
      <c r="Q135" s="161" t="s">
        <v>387</v>
      </c>
    </row>
    <row r="136" spans="1:16" s="150" customFormat="1" ht="12.75" customHeight="1">
      <c r="A136" s="149" t="s">
        <v>299</v>
      </c>
      <c r="B136" s="149" t="s">
        <v>105</v>
      </c>
      <c r="C136" s="149" t="s">
        <v>137</v>
      </c>
      <c r="D136" s="150" t="s">
        <v>194</v>
      </c>
      <c r="E136" s="150" t="s">
        <v>195</v>
      </c>
      <c r="F136" s="149" t="s">
        <v>158</v>
      </c>
      <c r="G136" s="151">
        <v>20.1</v>
      </c>
      <c r="H136" s="152">
        <v>0</v>
      </c>
      <c r="I136" s="152">
        <f t="shared" si="15"/>
        <v>0</v>
      </c>
      <c r="J136" s="153">
        <v>0.112</v>
      </c>
      <c r="K136" s="151">
        <f t="shared" si="16"/>
        <v>2.2512000000000003</v>
      </c>
      <c r="L136" s="153">
        <v>0</v>
      </c>
      <c r="M136" s="151">
        <f t="shared" si="17"/>
        <v>0</v>
      </c>
      <c r="N136" s="154">
        <v>20</v>
      </c>
      <c r="O136" s="155">
        <v>4</v>
      </c>
      <c r="P136" s="150" t="s">
        <v>10</v>
      </c>
    </row>
    <row r="137" spans="1:16" s="150" customFormat="1" ht="12.75" customHeight="1">
      <c r="A137" s="149" t="s">
        <v>300</v>
      </c>
      <c r="B137" s="149" t="s">
        <v>142</v>
      </c>
      <c r="C137" s="149" t="s">
        <v>143</v>
      </c>
      <c r="D137" s="150" t="s">
        <v>197</v>
      </c>
      <c r="E137" s="150" t="s">
        <v>198</v>
      </c>
      <c r="F137" s="149" t="s">
        <v>109</v>
      </c>
      <c r="G137" s="151">
        <v>0.82</v>
      </c>
      <c r="H137" s="152">
        <v>0</v>
      </c>
      <c r="I137" s="152">
        <f t="shared" si="15"/>
        <v>0</v>
      </c>
      <c r="J137" s="153">
        <v>0.0165</v>
      </c>
      <c r="K137" s="151">
        <f t="shared" si="16"/>
        <v>0.01353</v>
      </c>
      <c r="L137" s="153">
        <v>0</v>
      </c>
      <c r="M137" s="151">
        <f t="shared" si="17"/>
        <v>0</v>
      </c>
      <c r="N137" s="154">
        <v>20</v>
      </c>
      <c r="O137" s="155">
        <v>8</v>
      </c>
      <c r="P137" s="150" t="s">
        <v>10</v>
      </c>
    </row>
    <row r="138" spans="1:16" s="150" customFormat="1" ht="12.75" customHeight="1">
      <c r="A138" s="149" t="s">
        <v>301</v>
      </c>
      <c r="B138" s="149" t="s">
        <v>105</v>
      </c>
      <c r="C138" s="149" t="s">
        <v>166</v>
      </c>
      <c r="D138" s="150" t="s">
        <v>302</v>
      </c>
      <c r="E138" s="150" t="s">
        <v>303</v>
      </c>
      <c r="F138" s="149" t="s">
        <v>169</v>
      </c>
      <c r="G138" s="151">
        <v>2</v>
      </c>
      <c r="H138" s="152">
        <v>0</v>
      </c>
      <c r="I138" s="152">
        <f t="shared" si="15"/>
        <v>0</v>
      </c>
      <c r="J138" s="153">
        <v>0</v>
      </c>
      <c r="K138" s="151">
        <f t="shared" si="16"/>
        <v>0</v>
      </c>
      <c r="L138" s="153">
        <v>0</v>
      </c>
      <c r="M138" s="151">
        <f t="shared" si="17"/>
        <v>0</v>
      </c>
      <c r="N138" s="154">
        <v>20</v>
      </c>
      <c r="O138" s="155">
        <v>4</v>
      </c>
      <c r="P138" s="150" t="s">
        <v>10</v>
      </c>
    </row>
    <row r="139" spans="1:16" s="150" customFormat="1" ht="12.75" customHeight="1">
      <c r="A139" s="149" t="s">
        <v>304</v>
      </c>
      <c r="B139" s="149" t="s">
        <v>142</v>
      </c>
      <c r="C139" s="149" t="s">
        <v>143</v>
      </c>
      <c r="D139" s="150" t="s">
        <v>305</v>
      </c>
      <c r="E139" s="150" t="s">
        <v>306</v>
      </c>
      <c r="F139" s="149" t="s">
        <v>169</v>
      </c>
      <c r="G139" s="151">
        <v>2</v>
      </c>
      <c r="H139" s="152">
        <v>0</v>
      </c>
      <c r="I139" s="152">
        <f t="shared" si="15"/>
        <v>0</v>
      </c>
      <c r="J139" s="153">
        <v>0</v>
      </c>
      <c r="K139" s="151">
        <f t="shared" si="16"/>
        <v>0</v>
      </c>
      <c r="L139" s="153">
        <v>0</v>
      </c>
      <c r="M139" s="151">
        <f t="shared" si="17"/>
        <v>0</v>
      </c>
      <c r="N139" s="154">
        <v>20</v>
      </c>
      <c r="O139" s="155">
        <v>8</v>
      </c>
      <c r="P139" s="150" t="s">
        <v>10</v>
      </c>
    </row>
    <row r="140" spans="2:16" s="134" customFormat="1" ht="12.75" customHeight="1">
      <c r="B140" s="133" t="s">
        <v>61</v>
      </c>
      <c r="D140" s="134" t="s">
        <v>307</v>
      </c>
      <c r="E140" s="134" t="s">
        <v>308</v>
      </c>
      <c r="I140" s="135">
        <f>SUM(I141:I156)</f>
        <v>0</v>
      </c>
      <c r="K140" s="136">
        <f>SUM(K141:K156)</f>
        <v>30.640317778000004</v>
      </c>
      <c r="M140" s="136">
        <f>SUM(M141:M156)</f>
        <v>0</v>
      </c>
      <c r="P140" s="134" t="s">
        <v>104</v>
      </c>
    </row>
    <row r="141" spans="1:16" s="150" customFormat="1" ht="12.75" customHeight="1">
      <c r="A141" s="149" t="s">
        <v>309</v>
      </c>
      <c r="B141" s="149" t="s">
        <v>105</v>
      </c>
      <c r="C141" s="149" t="s">
        <v>106</v>
      </c>
      <c r="D141" s="150" t="s">
        <v>107</v>
      </c>
      <c r="E141" s="150" t="s">
        <v>108</v>
      </c>
      <c r="F141" s="149" t="s">
        <v>109</v>
      </c>
      <c r="G141" s="151">
        <v>7.5</v>
      </c>
      <c r="H141" s="152">
        <v>0</v>
      </c>
      <c r="I141" s="152">
        <f aca="true" t="shared" si="18" ref="I141:I156">ROUND(G141*H141,3)</f>
        <v>0</v>
      </c>
      <c r="J141" s="153">
        <v>0</v>
      </c>
      <c r="K141" s="151">
        <f aca="true" t="shared" si="19" ref="K141:K156">G141*J141</f>
        <v>0</v>
      </c>
      <c r="L141" s="153">
        <v>0</v>
      </c>
      <c r="M141" s="151">
        <f aca="true" t="shared" si="20" ref="M141:M156">G141*L141</f>
        <v>0</v>
      </c>
      <c r="N141" s="154">
        <v>20</v>
      </c>
      <c r="O141" s="155">
        <v>4</v>
      </c>
      <c r="P141" s="150" t="s">
        <v>10</v>
      </c>
    </row>
    <row r="142" spans="1:16" s="150" customFormat="1" ht="12.75" customHeight="1">
      <c r="A142" s="149" t="s">
        <v>310</v>
      </c>
      <c r="B142" s="149" t="s">
        <v>105</v>
      </c>
      <c r="C142" s="149" t="s">
        <v>106</v>
      </c>
      <c r="D142" s="150" t="s">
        <v>110</v>
      </c>
      <c r="E142" s="150" t="s">
        <v>111</v>
      </c>
      <c r="F142" s="149" t="s">
        <v>109</v>
      </c>
      <c r="G142" s="151">
        <v>7.5</v>
      </c>
      <c r="H142" s="152">
        <v>0</v>
      </c>
      <c r="I142" s="152">
        <f t="shared" si="18"/>
        <v>0</v>
      </c>
      <c r="J142" s="153">
        <v>0</v>
      </c>
      <c r="K142" s="151">
        <f t="shared" si="19"/>
        <v>0</v>
      </c>
      <c r="L142" s="153">
        <v>0</v>
      </c>
      <c r="M142" s="151">
        <f t="shared" si="20"/>
        <v>0</v>
      </c>
      <c r="N142" s="154">
        <v>20</v>
      </c>
      <c r="O142" s="155">
        <v>4</v>
      </c>
      <c r="P142" s="150" t="s">
        <v>10</v>
      </c>
    </row>
    <row r="143" spans="1:16" s="150" customFormat="1" ht="12.75" customHeight="1">
      <c r="A143" s="149" t="s">
        <v>311</v>
      </c>
      <c r="B143" s="149" t="s">
        <v>105</v>
      </c>
      <c r="C143" s="149" t="s">
        <v>106</v>
      </c>
      <c r="D143" s="150" t="s">
        <v>113</v>
      </c>
      <c r="E143" s="150" t="s">
        <v>114</v>
      </c>
      <c r="F143" s="149" t="s">
        <v>109</v>
      </c>
      <c r="G143" s="151">
        <v>14.089</v>
      </c>
      <c r="H143" s="152">
        <v>0</v>
      </c>
      <c r="I143" s="152">
        <f t="shared" si="18"/>
        <v>0</v>
      </c>
      <c r="J143" s="153">
        <v>0</v>
      </c>
      <c r="K143" s="151">
        <f t="shared" si="19"/>
        <v>0</v>
      </c>
      <c r="L143" s="153">
        <v>0</v>
      </c>
      <c r="M143" s="151">
        <f t="shared" si="20"/>
        <v>0</v>
      </c>
      <c r="N143" s="154">
        <v>20</v>
      </c>
      <c r="O143" s="155">
        <v>4</v>
      </c>
      <c r="P143" s="150" t="s">
        <v>10</v>
      </c>
    </row>
    <row r="144" spans="1:16" s="150" customFormat="1" ht="12.75" customHeight="1">
      <c r="A144" s="149" t="s">
        <v>312</v>
      </c>
      <c r="B144" s="149" t="s">
        <v>105</v>
      </c>
      <c r="C144" s="149" t="s">
        <v>106</v>
      </c>
      <c r="D144" s="150" t="s">
        <v>116</v>
      </c>
      <c r="E144" s="150" t="s">
        <v>117</v>
      </c>
      <c r="F144" s="149" t="s">
        <v>109</v>
      </c>
      <c r="G144" s="151">
        <v>14.089</v>
      </c>
      <c r="H144" s="152">
        <v>0</v>
      </c>
      <c r="I144" s="152">
        <f t="shared" si="18"/>
        <v>0</v>
      </c>
      <c r="J144" s="153">
        <v>0</v>
      </c>
      <c r="K144" s="151">
        <f t="shared" si="19"/>
        <v>0</v>
      </c>
      <c r="L144" s="153">
        <v>0</v>
      </c>
      <c r="M144" s="151">
        <f t="shared" si="20"/>
        <v>0</v>
      </c>
      <c r="N144" s="154">
        <v>20</v>
      </c>
      <c r="O144" s="155">
        <v>4</v>
      </c>
      <c r="P144" s="150" t="s">
        <v>10</v>
      </c>
    </row>
    <row r="145" spans="1:16" s="150" customFormat="1" ht="12.75" customHeight="1">
      <c r="A145" s="149" t="s">
        <v>313</v>
      </c>
      <c r="B145" s="149" t="s">
        <v>105</v>
      </c>
      <c r="C145" s="149" t="s">
        <v>106</v>
      </c>
      <c r="D145" s="150" t="s">
        <v>119</v>
      </c>
      <c r="E145" s="150" t="s">
        <v>120</v>
      </c>
      <c r="F145" s="149" t="s">
        <v>109</v>
      </c>
      <c r="G145" s="151">
        <v>14.089</v>
      </c>
      <c r="H145" s="152">
        <v>0</v>
      </c>
      <c r="I145" s="152">
        <f t="shared" si="18"/>
        <v>0</v>
      </c>
      <c r="J145" s="153">
        <v>0</v>
      </c>
      <c r="K145" s="151">
        <f t="shared" si="19"/>
        <v>0</v>
      </c>
      <c r="L145" s="153">
        <v>0</v>
      </c>
      <c r="M145" s="151">
        <f t="shared" si="20"/>
        <v>0</v>
      </c>
      <c r="N145" s="154">
        <v>20</v>
      </c>
      <c r="O145" s="155">
        <v>4</v>
      </c>
      <c r="P145" s="150" t="s">
        <v>10</v>
      </c>
    </row>
    <row r="146" spans="1:16" s="150" customFormat="1" ht="12.75" customHeight="1">
      <c r="A146" s="149" t="s">
        <v>314</v>
      </c>
      <c r="B146" s="149" t="s">
        <v>105</v>
      </c>
      <c r="C146" s="149" t="s">
        <v>106</v>
      </c>
      <c r="D146" s="150" t="s">
        <v>122</v>
      </c>
      <c r="E146" s="150" t="s">
        <v>123</v>
      </c>
      <c r="F146" s="149" t="s">
        <v>109</v>
      </c>
      <c r="G146" s="151">
        <v>7.5</v>
      </c>
      <c r="H146" s="152">
        <v>0</v>
      </c>
      <c r="I146" s="152">
        <f t="shared" si="18"/>
        <v>0</v>
      </c>
      <c r="J146" s="153">
        <v>0</v>
      </c>
      <c r="K146" s="151">
        <f t="shared" si="19"/>
        <v>0</v>
      </c>
      <c r="L146" s="153">
        <v>0</v>
      </c>
      <c r="M146" s="151">
        <f t="shared" si="20"/>
        <v>0</v>
      </c>
      <c r="N146" s="154">
        <v>20</v>
      </c>
      <c r="O146" s="155">
        <v>4</v>
      </c>
      <c r="P146" s="150" t="s">
        <v>10</v>
      </c>
    </row>
    <row r="147" spans="1:16" s="150" customFormat="1" ht="12.75" customHeight="1">
      <c r="A147" s="149" t="s">
        <v>315</v>
      </c>
      <c r="B147" s="149" t="s">
        <v>105</v>
      </c>
      <c r="C147" s="149" t="s">
        <v>106</v>
      </c>
      <c r="D147" s="150" t="s">
        <v>125</v>
      </c>
      <c r="E147" s="150" t="s">
        <v>126</v>
      </c>
      <c r="F147" s="149" t="s">
        <v>109</v>
      </c>
      <c r="G147" s="151">
        <v>6</v>
      </c>
      <c r="H147" s="152">
        <v>0</v>
      </c>
      <c r="I147" s="152">
        <f t="shared" si="18"/>
        <v>0</v>
      </c>
      <c r="J147" s="153">
        <v>0</v>
      </c>
      <c r="K147" s="151">
        <f t="shared" si="19"/>
        <v>0</v>
      </c>
      <c r="L147" s="153">
        <v>0</v>
      </c>
      <c r="M147" s="151">
        <f t="shared" si="20"/>
        <v>0</v>
      </c>
      <c r="N147" s="154">
        <v>20</v>
      </c>
      <c r="O147" s="155">
        <v>4</v>
      </c>
      <c r="P147" s="150" t="s">
        <v>10</v>
      </c>
    </row>
    <row r="148" spans="1:16" s="150" customFormat="1" ht="12.75" customHeight="1">
      <c r="A148" s="149" t="s">
        <v>316</v>
      </c>
      <c r="B148" s="149" t="s">
        <v>105</v>
      </c>
      <c r="C148" s="149" t="s">
        <v>106</v>
      </c>
      <c r="D148" s="150" t="s">
        <v>128</v>
      </c>
      <c r="E148" s="150" t="s">
        <v>129</v>
      </c>
      <c r="F148" s="149" t="s">
        <v>109</v>
      </c>
      <c r="G148" s="151">
        <v>6</v>
      </c>
      <c r="H148" s="152">
        <v>0</v>
      </c>
      <c r="I148" s="152">
        <f t="shared" si="18"/>
        <v>0</v>
      </c>
      <c r="J148" s="153">
        <v>0</v>
      </c>
      <c r="K148" s="151">
        <f t="shared" si="19"/>
        <v>0</v>
      </c>
      <c r="L148" s="153">
        <v>0</v>
      </c>
      <c r="M148" s="151">
        <f t="shared" si="20"/>
        <v>0</v>
      </c>
      <c r="N148" s="154">
        <v>20</v>
      </c>
      <c r="O148" s="155">
        <v>4</v>
      </c>
      <c r="P148" s="150" t="s">
        <v>10</v>
      </c>
    </row>
    <row r="149" spans="1:16" s="150" customFormat="1" ht="12.75" customHeight="1">
      <c r="A149" s="149" t="s">
        <v>317</v>
      </c>
      <c r="B149" s="149" t="s">
        <v>105</v>
      </c>
      <c r="C149" s="149" t="s">
        <v>137</v>
      </c>
      <c r="D149" s="150" t="s">
        <v>138</v>
      </c>
      <c r="E149" s="150" t="s">
        <v>139</v>
      </c>
      <c r="F149" s="149" t="s">
        <v>140</v>
      </c>
      <c r="G149" s="151">
        <v>20</v>
      </c>
      <c r="H149" s="152">
        <v>0</v>
      </c>
      <c r="I149" s="152">
        <f t="shared" si="18"/>
        <v>0</v>
      </c>
      <c r="J149" s="153">
        <v>0.1056194639</v>
      </c>
      <c r="K149" s="151">
        <f t="shared" si="19"/>
        <v>2.112389278</v>
      </c>
      <c r="L149" s="153">
        <v>0</v>
      </c>
      <c r="M149" s="151">
        <f t="shared" si="20"/>
        <v>0</v>
      </c>
      <c r="N149" s="154">
        <v>20</v>
      </c>
      <c r="O149" s="155">
        <v>4</v>
      </c>
      <c r="P149" s="150" t="s">
        <v>10</v>
      </c>
    </row>
    <row r="150" spans="1:16" s="150" customFormat="1" ht="12.75" customHeight="1">
      <c r="A150" s="149" t="s">
        <v>318</v>
      </c>
      <c r="B150" s="149" t="s">
        <v>142</v>
      </c>
      <c r="C150" s="149" t="s">
        <v>143</v>
      </c>
      <c r="D150" s="150" t="s">
        <v>144</v>
      </c>
      <c r="E150" s="150" t="s">
        <v>145</v>
      </c>
      <c r="F150" s="149" t="s">
        <v>146</v>
      </c>
      <c r="G150" s="151">
        <v>20.2</v>
      </c>
      <c r="H150" s="152">
        <v>0</v>
      </c>
      <c r="I150" s="152">
        <f t="shared" si="18"/>
        <v>0</v>
      </c>
      <c r="J150" s="153">
        <v>0.081</v>
      </c>
      <c r="K150" s="151">
        <f t="shared" si="19"/>
        <v>1.6362</v>
      </c>
      <c r="L150" s="153">
        <v>0</v>
      </c>
      <c r="M150" s="151">
        <f t="shared" si="20"/>
        <v>0</v>
      </c>
      <c r="N150" s="154">
        <v>20</v>
      </c>
      <c r="O150" s="155">
        <v>8</v>
      </c>
      <c r="P150" s="150" t="s">
        <v>10</v>
      </c>
    </row>
    <row r="151" spans="1:16" s="150" customFormat="1" ht="12.75" customHeight="1">
      <c r="A151" s="149" t="s">
        <v>319</v>
      </c>
      <c r="B151" s="149" t="s">
        <v>105</v>
      </c>
      <c r="C151" s="149" t="s">
        <v>155</v>
      </c>
      <c r="D151" s="150" t="s">
        <v>156</v>
      </c>
      <c r="E151" s="150" t="s">
        <v>157</v>
      </c>
      <c r="F151" s="149" t="s">
        <v>158</v>
      </c>
      <c r="G151" s="151">
        <v>21</v>
      </c>
      <c r="H151" s="152">
        <v>0</v>
      </c>
      <c r="I151" s="152">
        <f t="shared" si="18"/>
        <v>0</v>
      </c>
      <c r="J151" s="153">
        <v>0.501</v>
      </c>
      <c r="K151" s="151">
        <f t="shared" si="19"/>
        <v>10.521</v>
      </c>
      <c r="L151" s="153">
        <v>0</v>
      </c>
      <c r="M151" s="151">
        <f t="shared" si="20"/>
        <v>0</v>
      </c>
      <c r="N151" s="154">
        <v>20</v>
      </c>
      <c r="O151" s="155">
        <v>4</v>
      </c>
      <c r="P151" s="150" t="s">
        <v>10</v>
      </c>
    </row>
    <row r="152" spans="1:17" s="150" customFormat="1" ht="12.75" customHeight="1">
      <c r="A152" s="149" t="s">
        <v>320</v>
      </c>
      <c r="B152" s="149" t="s">
        <v>105</v>
      </c>
      <c r="C152" s="149" t="s">
        <v>155</v>
      </c>
      <c r="D152" s="150" t="s">
        <v>160</v>
      </c>
      <c r="E152" s="161" t="s">
        <v>161</v>
      </c>
      <c r="F152" s="149" t="s">
        <v>158</v>
      </c>
      <c r="G152" s="168">
        <v>21</v>
      </c>
      <c r="H152" s="167">
        <v>0</v>
      </c>
      <c r="I152" s="167">
        <f t="shared" si="18"/>
        <v>0</v>
      </c>
      <c r="J152" s="170">
        <v>0.501</v>
      </c>
      <c r="K152" s="168">
        <f t="shared" si="19"/>
        <v>10.521</v>
      </c>
      <c r="L152" s="170">
        <v>0</v>
      </c>
      <c r="M152" s="168">
        <f t="shared" si="20"/>
        <v>0</v>
      </c>
      <c r="N152" s="171">
        <v>20</v>
      </c>
      <c r="O152" s="155">
        <v>4</v>
      </c>
      <c r="P152" s="150" t="s">
        <v>10</v>
      </c>
      <c r="Q152" s="161" t="s">
        <v>387</v>
      </c>
    </row>
    <row r="153" spans="1:16" s="150" customFormat="1" ht="12.75" customHeight="1">
      <c r="A153" s="149" t="s">
        <v>321</v>
      </c>
      <c r="B153" s="149" t="s">
        <v>105</v>
      </c>
      <c r="C153" s="149" t="s">
        <v>166</v>
      </c>
      <c r="D153" s="150" t="s">
        <v>322</v>
      </c>
      <c r="E153" s="150" t="s">
        <v>323</v>
      </c>
      <c r="F153" s="149" t="s">
        <v>169</v>
      </c>
      <c r="G153" s="151">
        <v>1</v>
      </c>
      <c r="H153" s="152">
        <v>0</v>
      </c>
      <c r="I153" s="152">
        <f t="shared" si="18"/>
        <v>0</v>
      </c>
      <c r="J153" s="153">
        <v>0.0174635</v>
      </c>
      <c r="K153" s="151">
        <f t="shared" si="19"/>
        <v>0.0174635</v>
      </c>
      <c r="L153" s="153">
        <v>0</v>
      </c>
      <c r="M153" s="151">
        <f t="shared" si="20"/>
        <v>0</v>
      </c>
      <c r="N153" s="154">
        <v>20</v>
      </c>
      <c r="O153" s="155">
        <v>4</v>
      </c>
      <c r="P153" s="150" t="s">
        <v>10</v>
      </c>
    </row>
    <row r="154" spans="1:16" s="150" customFormat="1" ht="12.75" customHeight="1">
      <c r="A154" s="149" t="s">
        <v>324</v>
      </c>
      <c r="B154" s="149" t="s">
        <v>105</v>
      </c>
      <c r="C154" s="149" t="s">
        <v>166</v>
      </c>
      <c r="D154" s="150" t="s">
        <v>325</v>
      </c>
      <c r="E154" s="150" t="s">
        <v>326</v>
      </c>
      <c r="F154" s="149" t="s">
        <v>158</v>
      </c>
      <c r="G154" s="151">
        <v>4</v>
      </c>
      <c r="H154" s="152">
        <v>0</v>
      </c>
      <c r="I154" s="152">
        <f t="shared" si="18"/>
        <v>0</v>
      </c>
      <c r="J154" s="153">
        <v>0.86656</v>
      </c>
      <c r="K154" s="151">
        <f t="shared" si="19"/>
        <v>3.46624</v>
      </c>
      <c r="L154" s="153">
        <v>0</v>
      </c>
      <c r="M154" s="151">
        <f t="shared" si="20"/>
        <v>0</v>
      </c>
      <c r="N154" s="154">
        <v>20</v>
      </c>
      <c r="O154" s="155">
        <v>4</v>
      </c>
      <c r="P154" s="150" t="s">
        <v>10</v>
      </c>
    </row>
    <row r="155" spans="1:16" s="150" customFormat="1" ht="12.75" customHeight="1">
      <c r="A155" s="149" t="s">
        <v>327</v>
      </c>
      <c r="B155" s="149" t="s">
        <v>105</v>
      </c>
      <c r="C155" s="149" t="s">
        <v>137</v>
      </c>
      <c r="D155" s="150" t="s">
        <v>194</v>
      </c>
      <c r="E155" s="150" t="s">
        <v>195</v>
      </c>
      <c r="F155" s="149" t="s">
        <v>158</v>
      </c>
      <c r="G155" s="151">
        <v>21</v>
      </c>
      <c r="H155" s="152">
        <v>0</v>
      </c>
      <c r="I155" s="152">
        <f t="shared" si="18"/>
        <v>0</v>
      </c>
      <c r="J155" s="153">
        <v>0.112</v>
      </c>
      <c r="K155" s="151">
        <f t="shared" si="19"/>
        <v>2.352</v>
      </c>
      <c r="L155" s="153">
        <v>0</v>
      </c>
      <c r="M155" s="151">
        <f t="shared" si="20"/>
        <v>0</v>
      </c>
      <c r="N155" s="154">
        <v>20</v>
      </c>
      <c r="O155" s="155">
        <v>4</v>
      </c>
      <c r="P155" s="150" t="s">
        <v>10</v>
      </c>
    </row>
    <row r="156" spans="1:16" s="150" customFormat="1" ht="12.75" customHeight="1">
      <c r="A156" s="149" t="s">
        <v>328</v>
      </c>
      <c r="B156" s="149" t="s">
        <v>142</v>
      </c>
      <c r="C156" s="149" t="s">
        <v>143</v>
      </c>
      <c r="D156" s="150" t="s">
        <v>197</v>
      </c>
      <c r="E156" s="150" t="s">
        <v>198</v>
      </c>
      <c r="F156" s="149" t="s">
        <v>109</v>
      </c>
      <c r="G156" s="151">
        <v>0.85</v>
      </c>
      <c r="H156" s="152">
        <v>0</v>
      </c>
      <c r="I156" s="152">
        <f t="shared" si="18"/>
        <v>0</v>
      </c>
      <c r="J156" s="153">
        <v>0.0165</v>
      </c>
      <c r="K156" s="151">
        <f t="shared" si="19"/>
        <v>0.014025000000000001</v>
      </c>
      <c r="L156" s="153">
        <v>0</v>
      </c>
      <c r="M156" s="151">
        <f t="shared" si="20"/>
        <v>0</v>
      </c>
      <c r="N156" s="154">
        <v>20</v>
      </c>
      <c r="O156" s="155">
        <v>8</v>
      </c>
      <c r="P156" s="150" t="s">
        <v>10</v>
      </c>
    </row>
    <row r="157" spans="2:16" s="134" customFormat="1" ht="12.75" customHeight="1">
      <c r="B157" s="133" t="s">
        <v>61</v>
      </c>
      <c r="D157" s="134" t="s">
        <v>329</v>
      </c>
      <c r="E157" s="134" t="s">
        <v>330</v>
      </c>
      <c r="I157" s="135">
        <f>SUM(I158:I170)</f>
        <v>0</v>
      </c>
      <c r="K157" s="136">
        <f>SUM(K158:K170)</f>
        <v>5.324235293739999</v>
      </c>
      <c r="M157" s="136">
        <f>SUM(M158:M170)</f>
        <v>0</v>
      </c>
      <c r="P157" s="134" t="s">
        <v>104</v>
      </c>
    </row>
    <row r="158" spans="1:16" s="150" customFormat="1" ht="12.75" customHeight="1">
      <c r="A158" s="149" t="s">
        <v>331</v>
      </c>
      <c r="B158" s="149" t="s">
        <v>105</v>
      </c>
      <c r="C158" s="149" t="s">
        <v>106</v>
      </c>
      <c r="D158" s="150" t="s">
        <v>131</v>
      </c>
      <c r="E158" s="150" t="s">
        <v>132</v>
      </c>
      <c r="F158" s="149" t="s">
        <v>109</v>
      </c>
      <c r="G158" s="151">
        <v>1.98</v>
      </c>
      <c r="H158" s="152">
        <v>0</v>
      </c>
      <c r="I158" s="152">
        <f aca="true" t="shared" si="21" ref="I158:I170">ROUND(G158*H158,3)</f>
        <v>0</v>
      </c>
      <c r="J158" s="153">
        <v>0</v>
      </c>
      <c r="K158" s="151">
        <f aca="true" t="shared" si="22" ref="K158:K170">G158*J158</f>
        <v>0</v>
      </c>
      <c r="L158" s="153">
        <v>0</v>
      </c>
      <c r="M158" s="151">
        <f aca="true" t="shared" si="23" ref="M158:M170">G158*L158</f>
        <v>0</v>
      </c>
      <c r="N158" s="154">
        <v>20</v>
      </c>
      <c r="O158" s="155">
        <v>4</v>
      </c>
      <c r="P158" s="150" t="s">
        <v>10</v>
      </c>
    </row>
    <row r="159" spans="1:16" s="150" customFormat="1" ht="12.75" customHeight="1">
      <c r="A159" s="149" t="s">
        <v>332</v>
      </c>
      <c r="B159" s="149" t="s">
        <v>105</v>
      </c>
      <c r="C159" s="149" t="s">
        <v>106</v>
      </c>
      <c r="D159" s="150" t="s">
        <v>134</v>
      </c>
      <c r="E159" s="150" t="s">
        <v>135</v>
      </c>
      <c r="F159" s="149" t="s">
        <v>109</v>
      </c>
      <c r="G159" s="151">
        <v>1.98</v>
      </c>
      <c r="H159" s="152">
        <v>0</v>
      </c>
      <c r="I159" s="152">
        <f t="shared" si="21"/>
        <v>0</v>
      </c>
      <c r="J159" s="153">
        <v>0</v>
      </c>
      <c r="K159" s="151">
        <f t="shared" si="22"/>
        <v>0</v>
      </c>
      <c r="L159" s="153">
        <v>0</v>
      </c>
      <c r="M159" s="151">
        <f t="shared" si="23"/>
        <v>0</v>
      </c>
      <c r="N159" s="154">
        <v>20</v>
      </c>
      <c r="O159" s="155">
        <v>4</v>
      </c>
      <c r="P159" s="150" t="s">
        <v>10</v>
      </c>
    </row>
    <row r="160" spans="1:16" s="150" customFormat="1" ht="12.75" customHeight="1">
      <c r="A160" s="149" t="s">
        <v>333</v>
      </c>
      <c r="B160" s="149" t="s">
        <v>105</v>
      </c>
      <c r="C160" s="149" t="s">
        <v>106</v>
      </c>
      <c r="D160" s="150" t="s">
        <v>113</v>
      </c>
      <c r="E160" s="150" t="s">
        <v>114</v>
      </c>
      <c r="F160" s="149" t="s">
        <v>109</v>
      </c>
      <c r="G160" s="151">
        <v>1.98</v>
      </c>
      <c r="H160" s="152">
        <v>0</v>
      </c>
      <c r="I160" s="152">
        <f t="shared" si="21"/>
        <v>0</v>
      </c>
      <c r="J160" s="153">
        <v>0</v>
      </c>
      <c r="K160" s="151">
        <f t="shared" si="22"/>
        <v>0</v>
      </c>
      <c r="L160" s="153">
        <v>0</v>
      </c>
      <c r="M160" s="151">
        <f t="shared" si="23"/>
        <v>0</v>
      </c>
      <c r="N160" s="154">
        <v>20</v>
      </c>
      <c r="O160" s="155">
        <v>4</v>
      </c>
      <c r="P160" s="150" t="s">
        <v>10</v>
      </c>
    </row>
    <row r="161" spans="1:16" s="150" customFormat="1" ht="12.75" customHeight="1">
      <c r="A161" s="149" t="s">
        <v>334</v>
      </c>
      <c r="B161" s="149" t="s">
        <v>105</v>
      </c>
      <c r="C161" s="149" t="s">
        <v>106</v>
      </c>
      <c r="D161" s="150" t="s">
        <v>116</v>
      </c>
      <c r="E161" s="150" t="s">
        <v>117</v>
      </c>
      <c r="F161" s="149" t="s">
        <v>109</v>
      </c>
      <c r="G161" s="151">
        <v>1.98</v>
      </c>
      <c r="H161" s="152">
        <v>0</v>
      </c>
      <c r="I161" s="152">
        <f t="shared" si="21"/>
        <v>0</v>
      </c>
      <c r="J161" s="153">
        <v>0</v>
      </c>
      <c r="K161" s="151">
        <f t="shared" si="22"/>
        <v>0</v>
      </c>
      <c r="L161" s="153">
        <v>0</v>
      </c>
      <c r="M161" s="151">
        <f t="shared" si="23"/>
        <v>0</v>
      </c>
      <c r="N161" s="154">
        <v>20</v>
      </c>
      <c r="O161" s="155">
        <v>4</v>
      </c>
      <c r="P161" s="150" t="s">
        <v>10</v>
      </c>
    </row>
    <row r="162" spans="1:16" s="150" customFormat="1" ht="12.75" customHeight="1">
      <c r="A162" s="149" t="s">
        <v>335</v>
      </c>
      <c r="B162" s="149" t="s">
        <v>105</v>
      </c>
      <c r="C162" s="149" t="s">
        <v>106</v>
      </c>
      <c r="D162" s="150" t="s">
        <v>119</v>
      </c>
      <c r="E162" s="150" t="s">
        <v>120</v>
      </c>
      <c r="F162" s="149" t="s">
        <v>109</v>
      </c>
      <c r="G162" s="151">
        <v>1.98</v>
      </c>
      <c r="H162" s="152">
        <v>0</v>
      </c>
      <c r="I162" s="152">
        <f t="shared" si="21"/>
        <v>0</v>
      </c>
      <c r="J162" s="153">
        <v>0</v>
      </c>
      <c r="K162" s="151">
        <f t="shared" si="22"/>
        <v>0</v>
      </c>
      <c r="L162" s="153">
        <v>0</v>
      </c>
      <c r="M162" s="151">
        <f t="shared" si="23"/>
        <v>0</v>
      </c>
      <c r="N162" s="154">
        <v>20</v>
      </c>
      <c r="O162" s="155">
        <v>4</v>
      </c>
      <c r="P162" s="150" t="s">
        <v>10</v>
      </c>
    </row>
    <row r="163" spans="1:16" s="150" customFormat="1" ht="12.75" customHeight="1">
      <c r="A163" s="149" t="s">
        <v>336</v>
      </c>
      <c r="B163" s="149" t="s">
        <v>105</v>
      </c>
      <c r="C163" s="149" t="s">
        <v>148</v>
      </c>
      <c r="D163" s="150" t="s">
        <v>149</v>
      </c>
      <c r="E163" s="150" t="s">
        <v>150</v>
      </c>
      <c r="F163" s="149" t="s">
        <v>109</v>
      </c>
      <c r="G163" s="151">
        <v>1.98</v>
      </c>
      <c r="H163" s="152">
        <v>0</v>
      </c>
      <c r="I163" s="152">
        <f t="shared" si="21"/>
        <v>0</v>
      </c>
      <c r="J163" s="153">
        <v>2.377896613</v>
      </c>
      <c r="K163" s="151">
        <f t="shared" si="22"/>
        <v>4.70823529374</v>
      </c>
      <c r="L163" s="153">
        <v>0</v>
      </c>
      <c r="M163" s="151">
        <f t="shared" si="23"/>
        <v>0</v>
      </c>
      <c r="N163" s="154">
        <v>20</v>
      </c>
      <c r="O163" s="155">
        <v>4</v>
      </c>
      <c r="P163" s="150" t="s">
        <v>10</v>
      </c>
    </row>
    <row r="164" spans="1:16" s="150" customFormat="1" ht="12.75" customHeight="1">
      <c r="A164" s="149" t="s">
        <v>337</v>
      </c>
      <c r="B164" s="149" t="s">
        <v>105</v>
      </c>
      <c r="C164" s="149" t="s">
        <v>166</v>
      </c>
      <c r="D164" s="150" t="s">
        <v>338</v>
      </c>
      <c r="E164" s="150" t="s">
        <v>339</v>
      </c>
      <c r="F164" s="149" t="s">
        <v>169</v>
      </c>
      <c r="G164" s="151">
        <v>10</v>
      </c>
      <c r="H164" s="152">
        <v>0</v>
      </c>
      <c r="I164" s="152">
        <f t="shared" si="21"/>
        <v>0</v>
      </c>
      <c r="J164" s="153">
        <v>0</v>
      </c>
      <c r="K164" s="151">
        <f t="shared" si="22"/>
        <v>0</v>
      </c>
      <c r="L164" s="153">
        <v>0</v>
      </c>
      <c r="M164" s="151">
        <f t="shared" si="23"/>
        <v>0</v>
      </c>
      <c r="N164" s="154">
        <v>20</v>
      </c>
      <c r="O164" s="155">
        <v>4</v>
      </c>
      <c r="P164" s="150" t="s">
        <v>10</v>
      </c>
    </row>
    <row r="165" spans="1:16" s="150" customFormat="1" ht="12.75" customHeight="1">
      <c r="A165" s="149" t="s">
        <v>340</v>
      </c>
      <c r="B165" s="149" t="s">
        <v>105</v>
      </c>
      <c r="C165" s="149" t="s">
        <v>166</v>
      </c>
      <c r="D165" s="150" t="s">
        <v>341</v>
      </c>
      <c r="E165" s="150" t="s">
        <v>342</v>
      </c>
      <c r="F165" s="149" t="s">
        <v>169</v>
      </c>
      <c r="G165" s="151">
        <v>4</v>
      </c>
      <c r="H165" s="152">
        <v>0</v>
      </c>
      <c r="I165" s="152">
        <f t="shared" si="21"/>
        <v>0</v>
      </c>
      <c r="J165" s="153">
        <v>0</v>
      </c>
      <c r="K165" s="151">
        <f t="shared" si="22"/>
        <v>0</v>
      </c>
      <c r="L165" s="153">
        <v>0</v>
      </c>
      <c r="M165" s="151">
        <f t="shared" si="23"/>
        <v>0</v>
      </c>
      <c r="N165" s="154">
        <v>20</v>
      </c>
      <c r="O165" s="155">
        <v>4</v>
      </c>
      <c r="P165" s="150" t="s">
        <v>10</v>
      </c>
    </row>
    <row r="166" spans="1:16" s="150" customFormat="1" ht="12.75" customHeight="1">
      <c r="A166" s="149" t="s">
        <v>343</v>
      </c>
      <c r="B166" s="149" t="s">
        <v>142</v>
      </c>
      <c r="C166" s="149" t="s">
        <v>143</v>
      </c>
      <c r="D166" s="150" t="s">
        <v>344</v>
      </c>
      <c r="E166" s="150" t="s">
        <v>345</v>
      </c>
      <c r="F166" s="149" t="s">
        <v>169</v>
      </c>
      <c r="G166" s="151">
        <v>10</v>
      </c>
      <c r="H166" s="152">
        <v>0</v>
      </c>
      <c r="I166" s="152">
        <f t="shared" si="21"/>
        <v>0</v>
      </c>
      <c r="J166" s="153">
        <v>0</v>
      </c>
      <c r="K166" s="151">
        <f t="shared" si="22"/>
        <v>0</v>
      </c>
      <c r="L166" s="153">
        <v>0</v>
      </c>
      <c r="M166" s="151">
        <f t="shared" si="23"/>
        <v>0</v>
      </c>
      <c r="N166" s="154">
        <v>20</v>
      </c>
      <c r="O166" s="155">
        <v>8</v>
      </c>
      <c r="P166" s="150" t="s">
        <v>10</v>
      </c>
    </row>
    <row r="167" spans="1:16" s="150" customFormat="1" ht="12.75" customHeight="1">
      <c r="A167" s="149" t="s">
        <v>346</v>
      </c>
      <c r="B167" s="149" t="s">
        <v>142</v>
      </c>
      <c r="C167" s="149" t="s">
        <v>143</v>
      </c>
      <c r="D167" s="150" t="s">
        <v>347</v>
      </c>
      <c r="E167" s="150" t="s">
        <v>348</v>
      </c>
      <c r="F167" s="149" t="s">
        <v>169</v>
      </c>
      <c r="G167" s="151">
        <v>4</v>
      </c>
      <c r="H167" s="152">
        <v>0</v>
      </c>
      <c r="I167" s="152">
        <f t="shared" si="21"/>
        <v>0</v>
      </c>
      <c r="J167" s="153">
        <v>0</v>
      </c>
      <c r="K167" s="151">
        <f t="shared" si="22"/>
        <v>0</v>
      </c>
      <c r="L167" s="153">
        <v>0</v>
      </c>
      <c r="M167" s="151">
        <f t="shared" si="23"/>
        <v>0</v>
      </c>
      <c r="N167" s="154">
        <v>20</v>
      </c>
      <c r="O167" s="155">
        <v>8</v>
      </c>
      <c r="P167" s="150" t="s">
        <v>10</v>
      </c>
    </row>
    <row r="168" spans="1:16" s="150" customFormat="1" ht="12.75" customHeight="1">
      <c r="A168" s="149" t="s">
        <v>349</v>
      </c>
      <c r="B168" s="149" t="s">
        <v>105</v>
      </c>
      <c r="C168" s="149" t="s">
        <v>350</v>
      </c>
      <c r="D168" s="150" t="s">
        <v>351</v>
      </c>
      <c r="E168" s="150" t="s">
        <v>352</v>
      </c>
      <c r="F168" s="149" t="s">
        <v>146</v>
      </c>
      <c r="G168" s="151">
        <v>150</v>
      </c>
      <c r="H168" s="152">
        <v>0</v>
      </c>
      <c r="I168" s="152">
        <f t="shared" si="21"/>
        <v>0</v>
      </c>
      <c r="J168" s="153">
        <v>0</v>
      </c>
      <c r="K168" s="151">
        <f t="shared" si="22"/>
        <v>0</v>
      </c>
      <c r="L168" s="153">
        <v>0</v>
      </c>
      <c r="M168" s="151">
        <f t="shared" si="23"/>
        <v>0</v>
      </c>
      <c r="N168" s="154">
        <v>20</v>
      </c>
      <c r="O168" s="155">
        <v>4</v>
      </c>
      <c r="P168" s="150" t="s">
        <v>10</v>
      </c>
    </row>
    <row r="169" spans="1:16" s="150" customFormat="1" ht="12.75" customHeight="1">
      <c r="A169" s="149" t="s">
        <v>353</v>
      </c>
      <c r="B169" s="149" t="s">
        <v>105</v>
      </c>
      <c r="C169" s="149" t="s">
        <v>350</v>
      </c>
      <c r="D169" s="150" t="s">
        <v>354</v>
      </c>
      <c r="E169" s="150" t="s">
        <v>355</v>
      </c>
      <c r="F169" s="149" t="s">
        <v>158</v>
      </c>
      <c r="G169" s="151">
        <v>150</v>
      </c>
      <c r="H169" s="152">
        <v>0</v>
      </c>
      <c r="I169" s="152">
        <f t="shared" si="21"/>
        <v>0</v>
      </c>
      <c r="J169" s="153">
        <v>0</v>
      </c>
      <c r="K169" s="151">
        <f t="shared" si="22"/>
        <v>0</v>
      </c>
      <c r="L169" s="153">
        <v>0</v>
      </c>
      <c r="M169" s="151">
        <f t="shared" si="23"/>
        <v>0</v>
      </c>
      <c r="N169" s="154">
        <v>20</v>
      </c>
      <c r="O169" s="155">
        <v>4</v>
      </c>
      <c r="P169" s="150" t="s">
        <v>10</v>
      </c>
    </row>
    <row r="170" spans="1:16" s="150" customFormat="1" ht="12.75" customHeight="1">
      <c r="A170" s="149" t="s">
        <v>356</v>
      </c>
      <c r="B170" s="149" t="s">
        <v>142</v>
      </c>
      <c r="C170" s="149" t="s">
        <v>143</v>
      </c>
      <c r="D170" s="150" t="s">
        <v>357</v>
      </c>
      <c r="E170" s="150" t="s">
        <v>358</v>
      </c>
      <c r="F170" s="149" t="s">
        <v>146</v>
      </c>
      <c r="G170" s="151">
        <v>154</v>
      </c>
      <c r="H170" s="152">
        <v>0</v>
      </c>
      <c r="I170" s="152">
        <f t="shared" si="21"/>
        <v>0</v>
      </c>
      <c r="J170" s="153">
        <v>0.004</v>
      </c>
      <c r="K170" s="151">
        <f t="shared" si="22"/>
        <v>0.616</v>
      </c>
      <c r="L170" s="153">
        <v>0</v>
      </c>
      <c r="M170" s="151">
        <f t="shared" si="23"/>
        <v>0</v>
      </c>
      <c r="N170" s="154">
        <v>20</v>
      </c>
      <c r="O170" s="155">
        <v>8</v>
      </c>
      <c r="P170" s="150" t="s">
        <v>10</v>
      </c>
    </row>
    <row r="171" spans="2:16" s="134" customFormat="1" ht="12.75" customHeight="1">
      <c r="B171" s="133" t="s">
        <v>61</v>
      </c>
      <c r="D171" s="134" t="s">
        <v>359</v>
      </c>
      <c r="E171" s="134" t="s">
        <v>53</v>
      </c>
      <c r="I171" s="135">
        <f>SUM(I172:I177)</f>
        <v>0</v>
      </c>
      <c r="K171" s="136">
        <f>SUM(K172:K177)</f>
        <v>0.027</v>
      </c>
      <c r="M171" s="136">
        <f>SUM(M172:M177)</f>
        <v>0</v>
      </c>
      <c r="P171" s="134" t="s">
        <v>104</v>
      </c>
    </row>
    <row r="172" spans="1:16" s="150" customFormat="1" ht="12.75" customHeight="1">
      <c r="A172" s="149" t="s">
        <v>360</v>
      </c>
      <c r="B172" s="149" t="s">
        <v>105</v>
      </c>
      <c r="C172" s="149" t="s">
        <v>106</v>
      </c>
      <c r="D172" s="150" t="s">
        <v>361</v>
      </c>
      <c r="E172" s="150" t="s">
        <v>362</v>
      </c>
      <c r="F172" s="149" t="s">
        <v>158</v>
      </c>
      <c r="G172" s="151">
        <v>450</v>
      </c>
      <c r="H172" s="152">
        <v>0</v>
      </c>
      <c r="I172" s="152">
        <f aca="true" t="shared" si="24" ref="I172:I177">ROUND(G172*H172,3)</f>
        <v>0</v>
      </c>
      <c r="J172" s="153">
        <v>0</v>
      </c>
      <c r="K172" s="151">
        <f aca="true" t="shared" si="25" ref="K172:K177">G172*J172</f>
        <v>0</v>
      </c>
      <c r="L172" s="153">
        <v>0</v>
      </c>
      <c r="M172" s="151">
        <f aca="true" t="shared" si="26" ref="M172:M177">G172*L172</f>
        <v>0</v>
      </c>
      <c r="N172" s="154">
        <v>20</v>
      </c>
      <c r="O172" s="155">
        <v>4</v>
      </c>
      <c r="P172" s="150" t="s">
        <v>10</v>
      </c>
    </row>
    <row r="173" spans="1:16" s="150" customFormat="1" ht="12.75" customHeight="1">
      <c r="A173" s="149" t="s">
        <v>363</v>
      </c>
      <c r="B173" s="149" t="s">
        <v>105</v>
      </c>
      <c r="C173" s="149" t="s">
        <v>166</v>
      </c>
      <c r="D173" s="150" t="s">
        <v>364</v>
      </c>
      <c r="E173" s="150" t="s">
        <v>365</v>
      </c>
      <c r="F173" s="149" t="s">
        <v>158</v>
      </c>
      <c r="G173" s="151">
        <v>200</v>
      </c>
      <c r="H173" s="152">
        <v>0</v>
      </c>
      <c r="I173" s="152">
        <f t="shared" si="24"/>
        <v>0</v>
      </c>
      <c r="J173" s="153">
        <v>0</v>
      </c>
      <c r="K173" s="151">
        <f t="shared" si="25"/>
        <v>0</v>
      </c>
      <c r="L173" s="153">
        <v>0</v>
      </c>
      <c r="M173" s="151">
        <f t="shared" si="26"/>
        <v>0</v>
      </c>
      <c r="N173" s="154">
        <v>20</v>
      </c>
      <c r="O173" s="155">
        <v>4</v>
      </c>
      <c r="P173" s="150" t="s">
        <v>10</v>
      </c>
    </row>
    <row r="174" spans="1:16" s="150" customFormat="1" ht="12.75" customHeight="1">
      <c r="A174" s="149" t="s">
        <v>366</v>
      </c>
      <c r="B174" s="149" t="s">
        <v>142</v>
      </c>
      <c r="C174" s="149" t="s">
        <v>143</v>
      </c>
      <c r="D174" s="150" t="s">
        <v>367</v>
      </c>
      <c r="E174" s="150" t="s">
        <v>368</v>
      </c>
      <c r="F174" s="149" t="s">
        <v>369</v>
      </c>
      <c r="G174" s="151">
        <v>27</v>
      </c>
      <c r="H174" s="152">
        <v>0</v>
      </c>
      <c r="I174" s="152">
        <f t="shared" si="24"/>
        <v>0</v>
      </c>
      <c r="J174" s="153">
        <v>0.001</v>
      </c>
      <c r="K174" s="151">
        <f t="shared" si="25"/>
        <v>0.027</v>
      </c>
      <c r="L174" s="153">
        <v>0</v>
      </c>
      <c r="M174" s="151">
        <f t="shared" si="26"/>
        <v>0</v>
      </c>
      <c r="N174" s="154">
        <v>20</v>
      </c>
      <c r="O174" s="155">
        <v>8</v>
      </c>
      <c r="P174" s="150" t="s">
        <v>10</v>
      </c>
    </row>
    <row r="175" spans="1:16" s="150" customFormat="1" ht="12.75" customHeight="1">
      <c r="A175" s="149" t="s">
        <v>370</v>
      </c>
      <c r="B175" s="149" t="s">
        <v>105</v>
      </c>
      <c r="C175" s="149" t="s">
        <v>166</v>
      </c>
      <c r="D175" s="150" t="s">
        <v>371</v>
      </c>
      <c r="E175" s="150" t="s">
        <v>372</v>
      </c>
      <c r="F175" s="149" t="s">
        <v>158</v>
      </c>
      <c r="G175" s="151">
        <v>250</v>
      </c>
      <c r="H175" s="152">
        <v>0</v>
      </c>
      <c r="I175" s="152">
        <f t="shared" si="24"/>
        <v>0</v>
      </c>
      <c r="J175" s="153">
        <v>0</v>
      </c>
      <c r="K175" s="151">
        <f t="shared" si="25"/>
        <v>0</v>
      </c>
      <c r="L175" s="153">
        <v>0</v>
      </c>
      <c r="M175" s="151">
        <f t="shared" si="26"/>
        <v>0</v>
      </c>
      <c r="N175" s="154">
        <v>20</v>
      </c>
      <c r="O175" s="155">
        <v>4</v>
      </c>
      <c r="P175" s="150" t="s">
        <v>10</v>
      </c>
    </row>
    <row r="176" spans="1:16" s="150" customFormat="1" ht="12.75" customHeight="1">
      <c r="A176" s="149" t="s">
        <v>373</v>
      </c>
      <c r="B176" s="149" t="s">
        <v>105</v>
      </c>
      <c r="C176" s="149" t="s">
        <v>350</v>
      </c>
      <c r="D176" s="150" t="s">
        <v>374</v>
      </c>
      <c r="E176" s="150" t="s">
        <v>375</v>
      </c>
      <c r="F176" s="149" t="s">
        <v>376</v>
      </c>
      <c r="G176" s="151">
        <v>421.442</v>
      </c>
      <c r="H176" s="152">
        <v>0</v>
      </c>
      <c r="I176" s="152">
        <f t="shared" si="24"/>
        <v>0</v>
      </c>
      <c r="J176" s="153">
        <v>0</v>
      </c>
      <c r="K176" s="151">
        <f t="shared" si="25"/>
        <v>0</v>
      </c>
      <c r="L176" s="153">
        <v>0</v>
      </c>
      <c r="M176" s="151">
        <f t="shared" si="26"/>
        <v>0</v>
      </c>
      <c r="N176" s="154">
        <v>20</v>
      </c>
      <c r="O176" s="155">
        <v>4</v>
      </c>
      <c r="P176" s="150" t="s">
        <v>10</v>
      </c>
    </row>
    <row r="177" spans="1:16" s="150" customFormat="1" ht="12.75" customHeight="1">
      <c r="A177" s="149" t="s">
        <v>377</v>
      </c>
      <c r="B177" s="149" t="s">
        <v>105</v>
      </c>
      <c r="C177" s="149" t="s">
        <v>350</v>
      </c>
      <c r="D177" s="150" t="s">
        <v>378</v>
      </c>
      <c r="E177" s="150" t="s">
        <v>379</v>
      </c>
      <c r="F177" s="149" t="s">
        <v>380</v>
      </c>
      <c r="G177" s="151">
        <v>385</v>
      </c>
      <c r="H177" s="152">
        <v>0</v>
      </c>
      <c r="I177" s="152">
        <f t="shared" si="24"/>
        <v>0</v>
      </c>
      <c r="J177" s="153">
        <v>0</v>
      </c>
      <c r="K177" s="151">
        <f t="shared" si="25"/>
        <v>0</v>
      </c>
      <c r="L177" s="153">
        <v>0</v>
      </c>
      <c r="M177" s="151">
        <f t="shared" si="26"/>
        <v>0</v>
      </c>
      <c r="N177" s="154">
        <v>20</v>
      </c>
      <c r="O177" s="155">
        <v>4</v>
      </c>
      <c r="P177" s="150" t="s">
        <v>10</v>
      </c>
    </row>
    <row r="178" spans="5:13" s="137" customFormat="1" ht="12.75" customHeight="1">
      <c r="E178" s="137" t="s">
        <v>86</v>
      </c>
      <c r="I178" s="138">
        <f>I14</f>
        <v>0</v>
      </c>
      <c r="K178" s="139">
        <f>K14</f>
        <v>421.4417384162961</v>
      </c>
      <c r="M178" s="139">
        <f>M14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ROHAĽ Ján</cp:lastModifiedBy>
  <cp:lastPrinted>2019-08-09T08:18:01Z</cp:lastPrinted>
  <dcterms:created xsi:type="dcterms:W3CDTF">2019-08-09T08:23:57Z</dcterms:created>
  <dcterms:modified xsi:type="dcterms:W3CDTF">2020-03-10T10:03:20Z</dcterms:modified>
  <cp:category/>
  <cp:version/>
  <cp:contentType/>
  <cp:contentStatus/>
</cp:coreProperties>
</file>